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workbookProtection lockStructure="1"/>
  <bookViews>
    <workbookView xWindow="15" yWindow="195" windowWidth="12120" windowHeight="8670" tabRatio="902" activeTab="0"/>
  </bookViews>
  <sheets>
    <sheet name="League Settings" sheetId="1" r:id="rId1"/>
    <sheet name="Draft Summary" sheetId="2" state="hidden" r:id="rId2"/>
    <sheet name="Instructions" sheetId="3" r:id="rId3"/>
    <sheet name="All Players" sheetId="4" r:id="rId4"/>
    <sheet name="Pitchers" sheetId="5" r:id="rId5"/>
    <sheet name="Position Players" sheetId="6" r:id="rId6"/>
    <sheet name="Draft" sheetId="7" r:id="rId7"/>
    <sheet name="Updates" sheetId="8" r:id="rId8"/>
    <sheet name="Composite Stats" sheetId="9" state="hidden" r:id="rId9"/>
    <sheet name="Constants" sheetId="10" state="hidden" r:id="rId10"/>
  </sheets>
  <definedNames>
    <definedName name="EXTRACT" localSheetId="3">'All Players'!#REF!</definedName>
    <definedName name="EXTRACT" localSheetId="5">'Position Players'!#REF!</definedName>
    <definedName name="Inflation">'League Settings'!$E$6</definedName>
    <definedName name="MinGames1B">'League Settings'!$C$9</definedName>
    <definedName name="MinGames2B">'League Settings'!$D$9</definedName>
    <definedName name="MinGames3B">'League Settings'!$E$9</definedName>
    <definedName name="MinGamesC">'League Settings'!$B$9</definedName>
    <definedName name="MinGamesDH">'League Settings'!$H$9</definedName>
    <definedName name="MinGamesOF">'League Settings'!$G$9</definedName>
    <definedName name="MinGamesSS">'League Settings'!$F$9</definedName>
    <definedName name="MyTeam">'League Settings'!$B$13</definedName>
    <definedName name="PitcherSorts">'Constants'!$D$13:$D$22</definedName>
    <definedName name="PitcherTypes">'Constants'!$E$13:$E$15</definedName>
    <definedName name="PlayerData">'Composite Stats'!$A$1:$BL$54</definedName>
    <definedName name="PositionFilter" localSheetId="3">'All Players'!#REF!</definedName>
    <definedName name="PositionFilter">'Position Players'!$C$6</definedName>
    <definedName name="Positions">'Constants'!$E$2:$E$11</definedName>
    <definedName name="PositionSorts">'Constants'!$D$2:$D$7</definedName>
    <definedName name="_xlnm.Print_Titles" localSheetId="4">'Pitchers'!$12:$12</definedName>
    <definedName name="_xlnm.Print_Titles" localSheetId="5">'Position Players'!$6:$6</definedName>
    <definedName name="Teams">OFFSET('League Settings'!$B$13,0,0,MATCH("*",'League Settings'!$B$13:$B$42,-1),1)</definedName>
  </definedNames>
  <calcPr fullCalcOnLoad="1"/>
  <pivotCaches>
    <pivotCache cacheId="32" r:id="rId11"/>
    <pivotCache cacheId="33" r:id="rId12"/>
  </pivotCaches>
</workbook>
</file>

<file path=xl/sharedStrings.xml><?xml version="1.0" encoding="utf-8"?>
<sst xmlns="http://schemas.openxmlformats.org/spreadsheetml/2006/main" count="1606" uniqueCount="489">
  <si>
    <t>Rolen had a fine first year back from shoulder surgery, though his power declined in the second half. He may have another 30 HR season left in his bat, and you've got to love batting behind Pujols. He's a reliable $20 buy.</t>
  </si>
  <si>
    <t>Duncan</t>
  </si>
  <si>
    <t>Was that the effect of hitting in front of Pujols, or the beginning to a promising career? 30 HR is within reach. If he continues to bat 2nd RBIs will suffer but he'll rack up runs. Don't bid into double digits given minor league record.</t>
  </si>
  <si>
    <t>Hits</t>
  </si>
  <si>
    <t>HRs</t>
  </si>
  <si>
    <t>Starters</t>
  </si>
  <si>
    <t>Relievers</t>
  </si>
  <si>
    <t>140 games might be a stretch, as Edmonds will be coming off November shoulder surgery and post-concussion syndrome from '06. You can throw a few bucks his way but you're only getting some mild value in HRs and RBIs for your risk.</t>
  </si>
  <si>
    <t>Where did Carlos's control go? His unhittable nature still keeps his WHIP in decent shape, but 4.8 BB/9 is disturbing. Despite that blip, Zambrano is one of fantasy's most consistent contributors of ERA, Ks, and wins.</t>
  </si>
  <si>
    <t>Can you tell I'm high on Hill this year? It was only 80 IP, but it looks like he figured it out after his callup. Great K rate, acceptable control, very tough to hit. Only thing holding his ERA back is his HR tendencies.</t>
  </si>
  <si>
    <t>What the? I don't get it either. How does he keep underpitching his stats? Vazquez is the one intriguing Sox starter in my book, with an ERA that didn't match his excellent peripherals. Strong K rate, good control. Take a chance on him.</t>
  </si>
  <si>
    <t>Wainwright should convert back to starting, and I expect him to be NL-only material. It's tough to expect 200 innings or spectacular ratios based on his last attempt at starting. The WS will drive his price higher than $1.</t>
  </si>
  <si>
    <t>If his shoulder is truly fully repaired, he could give the Cards 20 OK starts. No Ks or WHIP, just a hittable groundball guy who in no way resembles the Mulder of 2001-03. Don't underestimate the risk that he flops entirely post-surgery.</t>
  </si>
  <si>
    <t>Dollar Value</t>
  </si>
  <si>
    <t>Safely in tow as a Cub through 2011, Ramirez should continue to post monster numbers in support of Derrek Lee. He's a high contact guy, making a .300 average quite possible. He also has very consistent flyball numbers, so he will top 35 HR.</t>
  </si>
  <si>
    <t>(Multiple Items)</t>
  </si>
  <si>
    <t>F009</t>
  </si>
  <si>
    <t>F019</t>
  </si>
  <si>
    <t>F033</t>
  </si>
  <si>
    <t>F044</t>
  </si>
  <si>
    <t>F051</t>
  </si>
  <si>
    <t>F055</t>
  </si>
  <si>
    <t>F059</t>
  </si>
  <si>
    <t>F063</t>
  </si>
  <si>
    <t>F095</t>
  </si>
  <si>
    <t>F122</t>
  </si>
  <si>
    <t>F131</t>
  </si>
  <si>
    <t>F138</t>
  </si>
  <si>
    <t>F151</t>
  </si>
  <si>
    <t>F157</t>
  </si>
  <si>
    <t>F167</t>
  </si>
  <si>
    <t>F176</t>
  </si>
  <si>
    <t>F179</t>
  </si>
  <si>
    <t>F189</t>
  </si>
  <si>
    <t>F196</t>
  </si>
  <si>
    <t>F233</t>
  </si>
  <si>
    <t>F235</t>
  </si>
  <si>
    <t>F236</t>
  </si>
  <si>
    <t>F244</t>
  </si>
  <si>
    <t>Podsednik's $6-7 in SB value is mostly negated by his poor contributions in AVG, HR, and RBI. He's attempting fewer and fewer steals each year and is likely to be pushed out of a full-time role if the Sox can find someone.</t>
  </si>
  <si>
    <t>I see some value here for wins given his usual innings totals. But in a mixed league, Buehrle doesn't help you in any other categories. He's extremely hittable and can't get strikeouts. Even at 28 I don't expect much improvement.</t>
  </si>
  <si>
    <t>I was worried about all the IP, but let's be honest - Carp is a horse. Just a fantasy stud who can help you in all categories.</t>
  </si>
  <si>
    <t>A projection oddly similar to Buehrle's. Another hittable pitcher with low strikeouts. Garland is also durable and serviceable, but don't look for another '05.</t>
  </si>
  <si>
    <t>Pitcher Type</t>
  </si>
  <si>
    <t>Click to Sort</t>
  </si>
  <si>
    <t>LastName</t>
  </si>
  <si>
    <t>FirstName</t>
  </si>
  <si>
    <t>Lg</t>
  </si>
  <si>
    <t>Pos1</t>
  </si>
  <si>
    <t>Pos2</t>
  </si>
  <si>
    <t>rERA</t>
  </si>
  <si>
    <t>calc</t>
  </si>
  <si>
    <t>IBB</t>
  </si>
  <si>
    <t>HBP</t>
  </si>
  <si>
    <t>IP/9</t>
  </si>
  <si>
    <t>A</t>
  </si>
  <si>
    <t>B</t>
  </si>
  <si>
    <t>BF</t>
  </si>
  <si>
    <t>D</t>
  </si>
  <si>
    <t>ER</t>
  </si>
  <si>
    <t>Comments</t>
  </si>
  <si>
    <t>Sleeper</t>
  </si>
  <si>
    <t>SP</t>
  </si>
  <si>
    <t xml:space="preserve"> </t>
  </si>
  <si>
    <t>Y</t>
  </si>
  <si>
    <t>Jose</t>
  </si>
  <si>
    <t>RP</t>
  </si>
  <si>
    <t>Barrett</t>
  </si>
  <si>
    <t>Iguchi</t>
  </si>
  <si>
    <t>Tadahito</t>
  </si>
  <si>
    <t>Floyd</t>
  </si>
  <si>
    <t>Gavin</t>
  </si>
  <si>
    <t>Date</t>
  </si>
  <si>
    <t>Player</t>
  </si>
  <si>
    <t>Description</t>
  </si>
  <si>
    <t>Garland</t>
  </si>
  <si>
    <t>Jenks</t>
  </si>
  <si>
    <t>Bobby</t>
  </si>
  <si>
    <t>Adam</t>
  </si>
  <si>
    <t>Kip</t>
  </si>
  <si>
    <t>Unless Larry Rothschild helps him rediscover his sinker, Marquis will have quite a lousy season. Wrigley is going to induce a lot of HRs, and batters make a lot of contact off him. Three years, $21 mil?  Bad idea.</t>
  </si>
  <si>
    <t>With Ozzie saying he won't use Mackowiak in CF in '07, the job belongs to Anderson and Sweeney. Bowing out of the Venezuelan Winter League didn't sit well with the Sox, so Anderson could be traded or demoted.</t>
  </si>
  <si>
    <t>There are worse things than Jones at the back of your fantasy outfield. If Lou would sit him against lefties, he could hit .300. Jones hits a lot of grounders but somehow stays good for 20+ HR every year. Watch out for an AVG decline.</t>
  </si>
  <si>
    <t>Izturis is just an offensive void, not to be touched in a mixed league. He can't hit at all and has a terrible success rate at stealing too.  He still could swipe 15, his one offensive contribution. Way to go, Jim Hendry.</t>
  </si>
  <si>
    <t>Pos</t>
  </si>
  <si>
    <t>O's</t>
  </si>
  <si>
    <t>Lions</t>
  </si>
  <si>
    <t>fTeam</t>
  </si>
  <si>
    <t>fSleeper</t>
  </si>
  <si>
    <t>fRisk</t>
  </si>
  <si>
    <t>Ages</t>
  </si>
  <si>
    <t>Team Names</t>
  </si>
  <si>
    <t>Salary Cap</t>
  </si>
  <si>
    <t>Your team name</t>
  </si>
  <si>
    <t>Other teams</t>
  </si>
  <si>
    <t>$ Spent</t>
  </si>
  <si>
    <t>$ Left</t>
  </si>
  <si>
    <t># Players</t>
  </si>
  <si>
    <t>League Settings - Enter the salary cap, keeper inflation, and the minimum number of games played to qualify for each position. If you change any of these settings, press the Update Inflation/Position Eligibility button to refresh all of the pivot tables in the workbook.</t>
  </si>
  <si>
    <t>All Players gives you an overall summary of all of the players as to their projected dollar value. You can filter it on the league they play it.</t>
  </si>
  <si>
    <t>Pitchers and Position Players present all of the player data in a very flexible format. You can filter based on position, league, team, and risk and sleepers. You can also sort based on any of the data columns with a gray button by clicking the button. The text on the button is red for the column that the table is currently sorted on.</t>
  </si>
  <si>
    <t>Draft Summary - On the League Settings tab next to the team names, you can view a summary of the number of players drafted by each team as well as the dollars spent and remaining.</t>
  </si>
  <si>
    <t>Draft Process - You can enter a draft selection by selecting a player on any of the three player data pages and either clicking the "Draft Player" button at the top of the page or pressing Ctrl+D. This will display a form with the players name on it. Specify which team is drafting him and what price is being paid. That information will be show on the All Players tab. If it is not correct, just click the button again and correct the data. Do not type over the data directly on any tab as it will overwrite the formulas used to shpw the information for the correct player.</t>
  </si>
  <si>
    <t>Two major worries: staying healthy and keeping the ball in the yard. The Ks will be there and his command will progress, but can you count on him for 180 innings? Even with STL wins may be hard to come by as he doesn’t go deep into games.</t>
  </si>
  <si>
    <t>Can Prior cobble together any fantasy usefulness after years of injuries? If his velocity returns, you can invest a few bucks to see if the strikeout ace is in there somewhere. He's the 5th starter along with Wade Miller.</t>
  </si>
  <si>
    <t>Wade</t>
  </si>
  <si>
    <t>Post shoulder surgery, Miller is going to have to learn to be a different pitcher. He can still have a decent K rate but won't be unhittable again topping out at 90. An OK gamble in a deep NL-only league.</t>
  </si>
  <si>
    <t>A very solid Cubs debut. Howry exhibited excellent command and consistency. While third in line, he may be the most reliable option the Cubs have for the ninth inning. Envision a scenario where Dempster is ineffective and Wood is injured.</t>
  </si>
  <si>
    <t>Since he can probably be had for less than $10 in most leagues, Murton is a sleeper. Hopefully Lou gives him some PT. He slugged .522 after the break, so 20 HR power may be on the way. His contact and walk rates support a .300 AVG.</t>
  </si>
  <si>
    <t>N</t>
  </si>
  <si>
    <t>Pitcher</t>
  </si>
  <si>
    <t>Position</t>
  </si>
  <si>
    <t>CI</t>
  </si>
  <si>
    <t>MI</t>
  </si>
  <si>
    <t>Sort Position Players</t>
  </si>
  <si>
    <t>Leagues</t>
  </si>
  <si>
    <t>Carpenter</t>
  </si>
  <si>
    <t>Reyes</t>
  </si>
  <si>
    <t>Isringhausen</t>
  </si>
  <si>
    <t>Mulder</t>
  </si>
  <si>
    <t>Marquis</t>
  </si>
  <si>
    <t>Looper</t>
  </si>
  <si>
    <t>Braden</t>
  </si>
  <si>
    <t>Encarnacion is a consistently below average right fielder, but his reliable work is usually worth a couple of bucks for the risk-averse.  However, offseason risk surgery elevates him to Medium risk. He'll probably bat sixth for the most part.</t>
  </si>
  <si>
    <t>Minimum number of games played in 2006 to qualify for position.</t>
  </si>
  <si>
    <t>Dye just had a monster year, rewarding his owners with insane value. I don't expect the AVG or RBIs to reach 2006 levels again, but Dye should still be worth $20. The Sox have done a great job keeping him healthy; he's been a huge bargain.</t>
  </si>
  <si>
    <t>P243</t>
  </si>
  <si>
    <t>Thompson</t>
  </si>
  <si>
    <t>Another cog in the rotation who logs innings and pitches to contact. Contreras is behind Vazquez statistically but above the rest. His second half was a bit worrisome.</t>
  </si>
  <si>
    <t>Floyd might be the leading candidate for the fifth starter job. I think he'll pitch better than the average fifth starter, but won't be a fantasy asset yet. Coop needs to help with his control and HR prevention first.</t>
  </si>
  <si>
    <t>Crede elected not to have back surgery this winter to Kenny Williams's dismay. He's a strong risk to miss significant time but otherwise can hit 30 again. It would be tough to drive in 94 again out of the #6 spot, so watch for regression.</t>
  </si>
  <si>
    <t>Not sure yet if DeRosa will bat second. If so, think something like Tadahito Iguchi without the steals. You can use DeRosa at 3B or OF in a pinch.. Another decent AVG will depend on his line drive percentage, but I think the power sticks.</t>
  </si>
  <si>
    <t>Jacque</t>
  </si>
  <si>
    <t>Rich</t>
  </si>
  <si>
    <t>Wells</t>
  </si>
  <si>
    <t>David</t>
  </si>
  <si>
    <t>Izturis</t>
  </si>
  <si>
    <t>Cesar</t>
  </si>
  <si>
    <t>Mike</t>
  </si>
  <si>
    <t>Jon</t>
  </si>
  <si>
    <t>Soriano</t>
  </si>
  <si>
    <t>Alfonso</t>
  </si>
  <si>
    <t>Murton</t>
  </si>
  <si>
    <t>Sweeney</t>
  </si>
  <si>
    <t>Encarnacion</t>
  </si>
  <si>
    <t>RP Primary</t>
  </si>
  <si>
    <t>Risk</t>
  </si>
  <si>
    <t>Age</t>
  </si>
  <si>
    <t>Determine Age As Of</t>
  </si>
  <si>
    <t>Base$ Value</t>
  </si>
  <si>
    <t>Standard Keeper Inflation</t>
  </si>
  <si>
    <t>P013</t>
  </si>
  <si>
    <t>P014</t>
  </si>
  <si>
    <t>P017</t>
  </si>
  <si>
    <t>Player Name</t>
  </si>
  <si>
    <t>Team Name</t>
  </si>
  <si>
    <t>Hawks</t>
  </si>
  <si>
    <t>Sluggers</t>
  </si>
  <si>
    <t>DraftedBy</t>
  </si>
  <si>
    <t>Jenks can do a decent job in the ninth, and can approach 40 saves again if the Sox keep winning.  His walks are damaging but he counters with a great K rate and excellent HR prevention.</t>
  </si>
  <si>
    <t>A good candidate to get a look as the 5th starter while Mulder is out. If Thompson can post an ERA in the low 4s they should keep him in the rotation and he'd be an NL-only sleeper. Low Ks, but decent control and groundball tendencies.</t>
  </si>
  <si>
    <t>P244</t>
  </si>
  <si>
    <t>Franklin</t>
  </si>
  <si>
    <t>Could get a look as 5th starter if needed. Has a decent groundball % and typically OK control. Could certainly pitch at or above 5th starter level under Dave Duncan, but less intriguing than Thompson.</t>
  </si>
  <si>
    <t>If not bitten by the longball and injuries, Wood has a chance to be a dominant reliever/closer. He was for 12 innings in '05. Those are huge ifs, but he's decent for save speculation. He'll have to get past Ryan Dempster…scary.</t>
  </si>
  <si>
    <t>06 Games Played</t>
  </si>
  <si>
    <t>Matt Diaz</t>
  </si>
  <si>
    <t>Added player</t>
  </si>
  <si>
    <t>Ryan Langerhans</t>
  </si>
  <si>
    <t>It's worth a buck or two to see what Lilly can do in the NL. 200 IP would be a stretch, but he could provide 180 cheap Ks. If he can improve his control under Rothschild/in the NL he'll be more interesting.</t>
  </si>
  <si>
    <t>Pujols is the consensus #1 pick. He showed 60 HR potential in '06, and hits .330 in his sleep. There's almost no risk here and at age 27, room for even more.</t>
  </si>
  <si>
    <t>I was wrong to doubt Soriano last year; he remains a fantasy monster. Any regression from his career year should be balanced by the friendly left field basket at Wrigley. He'll help immensely in every category except AVG.</t>
  </si>
  <si>
    <t>qPitcherType</t>
  </si>
  <si>
    <t>P028</t>
  </si>
  <si>
    <t>P030</t>
  </si>
  <si>
    <t>P035</t>
  </si>
  <si>
    <t>P053</t>
  </si>
  <si>
    <t>P058</t>
  </si>
  <si>
    <t>P066</t>
  </si>
  <si>
    <t>P100</t>
  </si>
  <si>
    <t>P105</t>
  </si>
  <si>
    <t>P115</t>
  </si>
  <si>
    <t>P116</t>
  </si>
  <si>
    <t>P117</t>
  </si>
  <si>
    <t>P119</t>
  </si>
  <si>
    <t>P121</t>
  </si>
  <si>
    <t>P122</t>
  </si>
  <si>
    <t>P128</t>
  </si>
  <si>
    <t>P129</t>
  </si>
  <si>
    <t>P132</t>
  </si>
  <si>
    <t>Another consistent White Sox; you can drop around $18 on Konerko without fear of a collapse. I see his AVG closer to .280 but that's just nitpicking - Konerko is a fine 1B. Only concern might be lingering back issues.</t>
  </si>
  <si>
    <t>A concussion and an oblique strain limited the PT of the NL's starting All-Star SS. He'll add some points in the AVG, speed, and hobbit categories.</t>
  </si>
  <si>
    <t>I like the combo of Wells and Dave Duncan; this is the best chance to get back on track. Duncan can help him keep the walks and HRs down for an ERA around league average. That's useful in NL-only especially on this team.</t>
  </si>
  <si>
    <t>Pierzynski</t>
  </si>
  <si>
    <t>C</t>
  </si>
  <si>
    <t>1B</t>
  </si>
  <si>
    <t>2B</t>
  </si>
  <si>
    <t>3B</t>
  </si>
  <si>
    <t>SS</t>
  </si>
  <si>
    <t>OF</t>
  </si>
  <si>
    <t>DH</t>
  </si>
  <si>
    <t>AB</t>
  </si>
  <si>
    <t>Comment</t>
  </si>
  <si>
    <t>Alex</t>
  </si>
  <si>
    <t>Pujols</t>
  </si>
  <si>
    <t>Albert</t>
  </si>
  <si>
    <t>Keeper League Inflation</t>
  </si>
  <si>
    <t>Drafted By</t>
  </si>
  <si>
    <t>Price</t>
  </si>
  <si>
    <t>Vazquez</t>
  </si>
  <si>
    <t>Javier</t>
  </si>
  <si>
    <t>Brad</t>
  </si>
  <si>
    <t>He'll be the closer again if healthy after Sept. hip surgery. He's ahead of schedule and hopes to be ready for Opening Day. He's been unhittable for most of the decade, so he just needs to limit free passes to succeed.</t>
  </si>
  <si>
    <t>While talked him up as a starting candidate, he's more likely to remain in the pen. Looper is an OK bet for tolerable ratios in a deep NL-only league. Still, he doesn't offer Ks and the Cards might defer to Wainwright if Izzy goes down.</t>
  </si>
  <si>
    <t>Yes</t>
  </si>
  <si>
    <t>All information in this Guide is copyright Dierkes Information Services, 2007. May not be redistributed; for personal use only.</t>
  </si>
  <si>
    <t>Teams - To help you track the availability of players during the draft, enter the team names on the eligibility sheet. Enter your team name in the yellow cell and then list the other team names in the cells below that. As players are drafted, your players will be highlighted in yellow and all other players that have been drafted will be in gray. You can undraft players by deleting the erroneous row in the Draft tab.</t>
  </si>
  <si>
    <t>He has a chance to be less than terrible. Dempster does get grounders and the occasional strikeout, but free passes added up last year. He enters 2007 as the anointed closer but could be overtaken by Wood.</t>
  </si>
  <si>
    <t>Thome can be counted on for big power numbers, but he'll need to stay healthy at age 36. Even with a great medical staff 140 games may be a challenge. I wouldn't gamble much more than $15 on the big guy.</t>
  </si>
  <si>
    <t>Now that I'm done wincing about his injury, let's talk about Barrett's breakout. His contact rate supports his .300 AVG, and he set a career high SLG. He should again be a top fantasy catcher.</t>
  </si>
  <si>
    <t>Annoying as he is, Pierzynski consistently puts up respectable fantasy totals for a backstop. High contact guys like this can sometimes hit .300 but easily hit .270 as well. Don't count on a repeat in AVG in '07.</t>
  </si>
  <si>
    <t>Lee</t>
  </si>
  <si>
    <t>Bob</t>
  </si>
  <si>
    <t>Dye</t>
  </si>
  <si>
    <t>Jermaine</t>
  </si>
  <si>
    <t>Molina</t>
  </si>
  <si>
    <t>Anthony</t>
  </si>
  <si>
    <t>Chris</t>
  </si>
  <si>
    <t>Ramirez</t>
  </si>
  <si>
    <t>Konerko</t>
  </si>
  <si>
    <t>Derrek</t>
  </si>
  <si>
    <t>F283</t>
  </si>
  <si>
    <t>F286</t>
  </si>
  <si>
    <t>F294</t>
  </si>
  <si>
    <t>High</t>
  </si>
  <si>
    <t>Low</t>
  </si>
  <si>
    <t>Med</t>
  </si>
  <si>
    <t>Brian</t>
  </si>
  <si>
    <t>Cintron</t>
  </si>
  <si>
    <t>Matt</t>
  </si>
  <si>
    <t>BOS</t>
  </si>
  <si>
    <t>CHA</t>
  </si>
  <si>
    <t>CHN</t>
  </si>
  <si>
    <t>CIN</t>
  </si>
  <si>
    <t>CLE</t>
  </si>
  <si>
    <t>COL</t>
  </si>
  <si>
    <t>DET</t>
  </si>
  <si>
    <t>FLA</t>
  </si>
  <si>
    <t>HOU</t>
  </si>
  <si>
    <t>KCA</t>
  </si>
  <si>
    <t>LAN</t>
  </si>
  <si>
    <t>MIL</t>
  </si>
  <si>
    <t>MIN</t>
  </si>
  <si>
    <t>NYA</t>
  </si>
  <si>
    <t>NYN</t>
  </si>
  <si>
    <t>OAK</t>
  </si>
  <si>
    <t>PHI</t>
  </si>
  <si>
    <t>PIT</t>
  </si>
  <si>
    <t>SDN</t>
  </si>
  <si>
    <t>SEA</t>
  </si>
  <si>
    <t>SFN</t>
  </si>
  <si>
    <t>STL</t>
  </si>
  <si>
    <t>TBA</t>
  </si>
  <si>
    <t>TEX</t>
  </si>
  <si>
    <t>TOR</t>
  </si>
  <si>
    <t>WAS</t>
  </si>
  <si>
    <t>KC</t>
  </si>
  <si>
    <t>Player ID</t>
  </si>
  <si>
    <t>A model of consistency, Iguchi isn't exciting but is a known commodity.  After two similar seasons you can be confident that he'll give you the full $7 of value. Balance your risk with a few guys like this.</t>
  </si>
  <si>
    <t>Michael Barrett</t>
  </si>
  <si>
    <t>Prince Fielder</t>
  </si>
  <si>
    <t>Adrian Beltre</t>
  </si>
  <si>
    <t>Johnny Damon</t>
  </si>
  <si>
    <t>Manny Ramirez</t>
  </si>
  <si>
    <t>P</t>
  </si>
  <si>
    <t>Spent</t>
  </si>
  <si>
    <t>Remaining</t>
  </si>
  <si>
    <t>DraftIndex</t>
  </si>
  <si>
    <t>Some may forget just how good Lee was in 2005 because of his lost 2006. His flyball numbers indicate legitimate 40 HR power, and his RBI and run totals will be healthy. Plus, most 1Bs don't steal 10 bags. His wrist should be fine with rest.</t>
  </si>
  <si>
    <t>Miller</t>
  </si>
  <si>
    <t>Buehrle</t>
  </si>
  <si>
    <t>Mark</t>
  </si>
  <si>
    <t>Contreras</t>
  </si>
  <si>
    <t>Joe</t>
  </si>
  <si>
    <t>Anderson</t>
  </si>
  <si>
    <t>IP</t>
  </si>
  <si>
    <t>K</t>
  </si>
  <si>
    <t>H</t>
  </si>
  <si>
    <t>BB</t>
  </si>
  <si>
    <t>HR</t>
  </si>
  <si>
    <t>ERA</t>
  </si>
  <si>
    <t>WHIP</t>
  </si>
  <si>
    <t>W</t>
  </si>
  <si>
    <t>AVG</t>
  </si>
  <si>
    <t>RBI</t>
  </si>
  <si>
    <t>R</t>
  </si>
  <si>
    <t>SB</t>
  </si>
  <si>
    <t>SV</t>
  </si>
  <si>
    <t>Constants</t>
  </si>
  <si>
    <t>avg</t>
  </si>
  <si>
    <t>hr</t>
  </si>
  <si>
    <t>rbi</t>
  </si>
  <si>
    <t>sb</t>
  </si>
  <si>
    <t>runs</t>
  </si>
  <si>
    <t>$0 constant for hitters</t>
  </si>
  <si>
    <t>$0 constant for pitchers</t>
  </si>
  <si>
    <t>era</t>
  </si>
  <si>
    <t>whip</t>
  </si>
  <si>
    <t>w</t>
  </si>
  <si>
    <t>k</t>
  </si>
  <si>
    <t>sv</t>
  </si>
  <si>
    <t>Position Eligibility Requirement:</t>
  </si>
  <si>
    <t>Team</t>
  </si>
  <si>
    <t>League</t>
  </si>
  <si>
    <t>LAA</t>
  </si>
  <si>
    <t>AL</t>
  </si>
  <si>
    <t>ARI</t>
  </si>
  <si>
    <t>NL</t>
  </si>
  <si>
    <t>ATL</t>
  </si>
  <si>
    <t>BAL</t>
  </si>
  <si>
    <t>Michael</t>
  </si>
  <si>
    <t>Aramis</t>
  </si>
  <si>
    <t>Rolen</t>
  </si>
  <si>
    <t>Podsednik</t>
  </si>
  <si>
    <t>qC</t>
  </si>
  <si>
    <t>q1B</t>
  </si>
  <si>
    <t>q2B</t>
  </si>
  <si>
    <t>q3B</t>
  </si>
  <si>
    <t>qSS</t>
  </si>
  <si>
    <t>qOF</t>
  </si>
  <si>
    <t>qDH</t>
  </si>
  <si>
    <t>qCI</t>
  </si>
  <si>
    <t>qMI</t>
  </si>
  <si>
    <t>HA</t>
  </si>
  <si>
    <t>HRA</t>
  </si>
  <si>
    <t>Player Name (Team)</t>
  </si>
  <si>
    <t>With a 90% contact rate I can't see how he doesn't hit for better AVG. Still just 24, I think Molina can get back on track and have some utility in two catcher NL-only leagues.</t>
  </si>
  <si>
    <t>Uribe is Chicago's starting SS still, assuming he doesn't go to jail in the Dominican Republic. His OBP is among the game's worst, but he does provide usually solid defense and a reliable 20 HR.</t>
  </si>
  <si>
    <t>Javier Vazquez (CHA)</t>
  </si>
  <si>
    <t>Matt Murton (CHN)</t>
  </si>
  <si>
    <t>Joe Crede (CHA)</t>
  </si>
  <si>
    <t>A.J. Pierzynski (CHA)</t>
  </si>
  <si>
    <t>Tadahito Iguchi (CHA)</t>
  </si>
  <si>
    <t>Bobby Jenks (CHA)</t>
  </si>
  <si>
    <t>Jacque Jones (CHN)</t>
  </si>
  <si>
    <t>Mark DeRosa (CHN)</t>
  </si>
  <si>
    <t>Jason Isringhausen (STL)</t>
  </si>
  <si>
    <t>David Eckstein (STL)</t>
  </si>
  <si>
    <t>Jose Contreras (CHA)</t>
  </si>
  <si>
    <t>Jim Edmonds (STL)</t>
  </si>
  <si>
    <t>Chris Duncan (STL)</t>
  </si>
  <si>
    <t>Ted Lilly (CHN)</t>
  </si>
  <si>
    <t>Juan Encarnacion (STL)</t>
  </si>
  <si>
    <t>Ryan Dempster (CHN)</t>
  </si>
  <si>
    <t>Kerry Wood (CHN)</t>
  </si>
  <si>
    <t>Scott Podsednik (CHA)</t>
  </si>
  <si>
    <t>Mark Buehrle (CHA)</t>
  </si>
  <si>
    <t>Adam Wainwright (STL)</t>
  </si>
  <si>
    <t>Jon Garland (CHA)</t>
  </si>
  <si>
    <t>Mark Prior (CHN)</t>
  </si>
  <si>
    <t>Bob Howry (CHN)</t>
  </si>
  <si>
    <t>Yadier Molina (STL)</t>
  </si>
  <si>
    <t>Cesar Izturis (CHN)</t>
  </si>
  <si>
    <t>Juan Uribe (CHA)</t>
  </si>
  <si>
    <t>Adam Kennedy (STL)</t>
  </si>
  <si>
    <t>Kip Wells (STL)</t>
  </si>
  <si>
    <t>Mike MacDougal (CHA)</t>
  </si>
  <si>
    <t>Anthony Reyes (STL)</t>
  </si>
  <si>
    <t>Scott Eyre (CHN)</t>
  </si>
  <si>
    <t>Braden Looper (STL)</t>
  </si>
  <si>
    <t>Brad Thompson (STL)</t>
  </si>
  <si>
    <t>Alex Cintron (CHA)</t>
  </si>
  <si>
    <t>Ryan Sweeney (CHA)</t>
  </si>
  <si>
    <t>Mark Mulder (STL)</t>
  </si>
  <si>
    <t>Wade Miller (CHN)</t>
  </si>
  <si>
    <t>Ryan Franklin (STL)</t>
  </si>
  <si>
    <t>Brian Anderson (CHA)</t>
  </si>
  <si>
    <t>Jason Marquis (CHN)</t>
  </si>
  <si>
    <t>Gavin Floyd (CHA)</t>
  </si>
  <si>
    <t>Prior</t>
  </si>
  <si>
    <t>Zambrano</t>
  </si>
  <si>
    <t>Carlos</t>
  </si>
  <si>
    <t>Hill</t>
  </si>
  <si>
    <t>Paul</t>
  </si>
  <si>
    <t>Data updates - Data updates will be sent to you as an e-mail attachment. When you receive updates, save the file RotoUpdates.xls into the same directory as this workbook and press the "Load Updates" button on the League Settings tab. You can view a list of the updates on the Updates tab.</t>
  </si>
  <si>
    <t>Aside from defense, AK's only offering is stolen bases. His otherwise weak numbers from the bottom of the Cardinal lineup won't play in anything but an NL-only league.</t>
  </si>
  <si>
    <t>FullName</t>
  </si>
  <si>
    <t>Career best K rate - who saw that coming? They came at a price though, as his control was poor.  He's a decent endgame source of NL-only Ks but won't get save chances.</t>
  </si>
  <si>
    <t>If healthy, a better pitcher than Jenks. MacDougal is first in line for saves if Jenks falters or gets hurt; a good guy to have on reserve. Small sample, but showed career best control with Sox.</t>
  </si>
  <si>
    <t>Cintron could see a lot of PT if Uribe's legal woes drag into the season. His high contact style makes .300 a possibility in any season. He'd also be a double digit steal guy as a regular. He's a good backup MI in AL-only.</t>
  </si>
  <si>
    <t>Sweeney was only 21 last year, and he held his own in Triple A. He even showed good power in July and August. If no one is brought in, he should challenge Anderson for the CF job. He's probably the slightly better bet.</t>
  </si>
  <si>
    <t>Wood</t>
  </si>
  <si>
    <t>Kerry</t>
  </si>
  <si>
    <t>Dempster</t>
  </si>
  <si>
    <t>Ryan</t>
  </si>
  <si>
    <t>Howry</t>
  </si>
  <si>
    <t>Eyre</t>
  </si>
  <si>
    <t>Scott</t>
  </si>
  <si>
    <t>Wainwright</t>
  </si>
  <si>
    <t>Juan</t>
  </si>
  <si>
    <t>Average</t>
  </si>
  <si>
    <t>(All)</t>
  </si>
  <si>
    <t>Rank</t>
  </si>
  <si>
    <t>Home Runs</t>
  </si>
  <si>
    <t xml:space="preserve">HR </t>
  </si>
  <si>
    <t xml:space="preserve">RBI </t>
  </si>
  <si>
    <t>Runs</t>
  </si>
  <si>
    <t>Stolen Bases</t>
  </si>
  <si>
    <t>Wins</t>
  </si>
  <si>
    <t>$ Rank</t>
  </si>
  <si>
    <t>Data</t>
  </si>
  <si>
    <t xml:space="preserve">W </t>
  </si>
  <si>
    <t xml:space="preserve">ERA </t>
  </si>
  <si>
    <t xml:space="preserve">WHIP </t>
  </si>
  <si>
    <t xml:space="preserve">IP </t>
  </si>
  <si>
    <t xml:space="preserve">K </t>
  </si>
  <si>
    <t xml:space="preserve">H </t>
  </si>
  <si>
    <t xml:space="preserve">BB </t>
  </si>
  <si>
    <t xml:space="preserve">SV </t>
  </si>
  <si>
    <t xml:space="preserve">C </t>
  </si>
  <si>
    <t xml:space="preserve">1B </t>
  </si>
  <si>
    <t xml:space="preserve">2B </t>
  </si>
  <si>
    <t xml:space="preserve">3B </t>
  </si>
  <si>
    <t xml:space="preserve">SS </t>
  </si>
  <si>
    <t xml:space="preserve">OF </t>
  </si>
  <si>
    <t xml:space="preserve">DH </t>
  </si>
  <si>
    <t xml:space="preserve">AB </t>
  </si>
  <si>
    <t xml:space="preserve">AVG </t>
  </si>
  <si>
    <t xml:space="preserve">R </t>
  </si>
  <si>
    <t xml:space="preserve">SB </t>
  </si>
  <si>
    <t xml:space="preserve">$ RANK </t>
  </si>
  <si>
    <t>DeRosa</t>
  </si>
  <si>
    <t>A.J.</t>
  </si>
  <si>
    <t>Lilly</t>
  </si>
  <si>
    <t>Ted</t>
  </si>
  <si>
    <t>Kennedy</t>
  </si>
  <si>
    <t>Jones</t>
  </si>
  <si>
    <t>Yadier</t>
  </si>
  <si>
    <t>Thome</t>
  </si>
  <si>
    <t>Jim</t>
  </si>
  <si>
    <t>Edmonds</t>
  </si>
  <si>
    <t>MacDougal</t>
  </si>
  <si>
    <t>Eckstein</t>
  </si>
  <si>
    <t>Crede</t>
  </si>
  <si>
    <t>Uribe</t>
  </si>
  <si>
    <t>Jason</t>
  </si>
  <si>
    <t>P157</t>
  </si>
  <si>
    <t>P171</t>
  </si>
  <si>
    <t>P195</t>
  </si>
  <si>
    <t>P196</t>
  </si>
  <si>
    <t>F007</t>
  </si>
  <si>
    <t>Ryan Madson</t>
  </si>
  <si>
    <t>Boston relievers</t>
  </si>
  <si>
    <t>Updated saves totals</t>
  </si>
  <si>
    <t>Willy Taveras</t>
  </si>
  <si>
    <t>Increased AVG</t>
  </si>
  <si>
    <t>Matt Holliday</t>
  </si>
  <si>
    <t>Howie Kendrick</t>
  </si>
  <si>
    <t>Reduced steals by 30%</t>
  </si>
  <si>
    <t>Sammy Sosa</t>
  </si>
  <si>
    <t>Scott Thorman</t>
  </si>
  <si>
    <t>Jered Weaver</t>
  </si>
  <si>
    <t>Reduced HRs allowed by 2</t>
  </si>
  <si>
    <t>Craig Wilson</t>
  </si>
  <si>
    <t>Adam LaRoche</t>
  </si>
  <si>
    <t>Traded to PIT; AB and RBI increased</t>
  </si>
  <si>
    <t>Xavier Nady</t>
  </si>
  <si>
    <t>Lost some AB and RBI with move to sixth spot</t>
  </si>
  <si>
    <t>Mike Gonzalez</t>
  </si>
  <si>
    <t>Traded to ATL; lost saves, reduced hits allowed/ERA/WHIP</t>
  </si>
  <si>
    <t>Matt Capps</t>
  </si>
  <si>
    <t>Salomon Torres</t>
  </si>
  <si>
    <t>Reduced IP, added saves</t>
  </si>
  <si>
    <t>Trot Nixon, CLE Ofs</t>
  </si>
  <si>
    <t>Added Nixon, adjusted all PT</t>
  </si>
  <si>
    <t>Ramon Ortiz</t>
  </si>
  <si>
    <t>David Wells</t>
  </si>
  <si>
    <t>Albert Pujols (STL)</t>
  </si>
  <si>
    <t>Alfonso Soriano (CHN)</t>
  </si>
  <si>
    <t>Derrek Lee (CHN)</t>
  </si>
  <si>
    <t>Chris Carpenter (STL)</t>
  </si>
  <si>
    <t>Aramis Ramirez (CHN)</t>
  </si>
  <si>
    <t>Jermaine Dye (CHA)</t>
  </si>
  <si>
    <t>Scott Rolen (STL)</t>
  </si>
  <si>
    <t>Carlos Zambrano (CHN)</t>
  </si>
  <si>
    <t>Paul Konerko (CHA)</t>
  </si>
  <si>
    <t>Rich Hill (CHN)</t>
  </si>
  <si>
    <t>Michael Barrett (CHN)</t>
  </si>
  <si>
    <t>Jim Thome (CHA)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</si>
</sst>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_);[Red]\(#,##0.000\)"/>
    <numFmt numFmtId="167" formatCode="0.0000"/>
    <numFmt numFmtId="168" formatCode="0.000%"/>
    <numFmt numFmtId="169" formatCode="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_);[Red]\(0.000\)"/>
    <numFmt numFmtId="176" formatCode="0.0000000"/>
    <numFmt numFmtId="177" formatCode="0.000000"/>
    <numFmt numFmtId="178" formatCode="0.00000000"/>
    <numFmt numFmtId="179" formatCode="#,##0.0_);[Red]\(#,##0.0\)"/>
    <numFmt numFmtId="180" formatCode="mmm\-yyyy"/>
    <numFmt numFmtId="181" formatCode="[$-409]dddd\,\ mmmm\ dd\,\ yyyy"/>
    <numFmt numFmtId="182" formatCode="[$-409]d\-mmm\-yy;@"/>
    <numFmt numFmtId="183" formatCode="mm/dd/yy;@"/>
    <numFmt numFmtId="184" formatCode="&quot;$&quot;#,##0.00"/>
  </numFmts>
  <fonts count="8">
    <font>
      <sz val="10"/>
      <name val="Arial"/>
      <family val="0"/>
    </font>
    <font>
      <b/>
      <sz val="10"/>
      <name val="Arial"/>
      <family val="2"/>
    </font>
    <font>
      <sz val="8"/>
      <name val="Tahoma"/>
      <family val="2"/>
    </font>
    <font>
      <u val="single"/>
      <sz val="10"/>
      <color indexed="36"/>
      <name val="Arial"/>
      <family val="0"/>
    </font>
    <font>
      <u val="single"/>
      <sz val="10"/>
      <color indexed="12"/>
      <name val="Arial"/>
      <family val="0"/>
    </font>
    <font>
      <b/>
      <sz val="10"/>
      <color indexed="9"/>
      <name val="Arial"/>
      <family val="0"/>
    </font>
    <font>
      <sz val="10"/>
      <color indexed="9"/>
      <name val="Arial"/>
      <family val="2"/>
    </font>
    <font>
      <sz val="8"/>
      <name val="Arial"/>
      <family val="0"/>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6"/>
        <bgColor indexed="64"/>
      </patternFill>
    </fill>
    <fill>
      <patternFill patternType="solid">
        <fgColor indexed="56"/>
        <bgColor indexed="64"/>
      </patternFill>
    </fill>
  </fills>
  <borders count="27">
    <border>
      <left/>
      <right/>
      <top/>
      <bottom/>
      <diagonal/>
    </border>
    <border>
      <left style="medium"/>
      <right style="medium"/>
      <top style="medium"/>
      <bottom style="mediu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color indexed="8"/>
      </left>
      <right style="thin">
        <color indexed="8"/>
      </right>
      <top style="thin">
        <color indexed="8"/>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color indexed="63"/>
      </left>
      <right style="thin">
        <color indexed="8"/>
      </right>
      <top style="thin">
        <color indexed="8"/>
      </top>
      <bottom>
        <color indexed="63"/>
      </bottom>
    </border>
    <border>
      <left style="thick"/>
      <right style="thick"/>
      <top style="thick"/>
      <bottom style="thick"/>
    </border>
    <border>
      <left>
        <color indexed="63"/>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Alignment="1">
      <alignment horizontal="center"/>
    </xf>
    <xf numFmtId="0" fontId="0" fillId="0" borderId="0" xfId="0" applyBorder="1" applyAlignment="1">
      <alignment/>
    </xf>
    <xf numFmtId="0" fontId="1" fillId="0" borderId="0" xfId="0" applyFont="1" applyAlignment="1">
      <alignment/>
    </xf>
    <xf numFmtId="165" fontId="0" fillId="0" borderId="0" xfId="21" applyNumberFormat="1" applyAlignment="1">
      <alignment/>
    </xf>
    <xf numFmtId="0" fontId="1" fillId="2" borderId="1" xfId="0" applyFont="1" applyFill="1" applyBorder="1" applyAlignment="1">
      <alignment horizontal="center"/>
    </xf>
    <xf numFmtId="0" fontId="0" fillId="0" borderId="0" xfId="0" applyFont="1" applyAlignment="1">
      <alignment horizontal="left"/>
    </xf>
    <xf numFmtId="0" fontId="0" fillId="0" borderId="0" xfId="0" applyBorder="1" applyAlignment="1">
      <alignment wrapText="1"/>
    </xf>
    <xf numFmtId="0" fontId="0" fillId="0" borderId="0" xfId="0"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Fill="1" applyBorder="1" applyAlignment="1">
      <alignment/>
    </xf>
    <xf numFmtId="0" fontId="0" fillId="0" borderId="5" xfId="0" applyBorder="1" applyAlignment="1">
      <alignment/>
    </xf>
    <xf numFmtId="0" fontId="0" fillId="3" borderId="5" xfId="0" applyFill="1" applyBorder="1" applyAlignment="1">
      <alignment vertical="top"/>
    </xf>
    <xf numFmtId="8" fontId="0" fillId="3" borderId="5" xfId="0" applyNumberFormat="1" applyFill="1" applyBorder="1" applyAlignment="1">
      <alignment vertical="top"/>
    </xf>
    <xf numFmtId="16" fontId="0" fillId="0" borderId="0" xfId="0" applyNumberFormat="1" applyAlignment="1">
      <alignment/>
    </xf>
    <xf numFmtId="0" fontId="0" fillId="0" borderId="4" xfId="0" applyBorder="1" applyAlignment="1">
      <alignment/>
    </xf>
    <xf numFmtId="0" fontId="1" fillId="0" borderId="6" xfId="0" applyFont="1" applyBorder="1" applyAlignment="1">
      <alignment/>
    </xf>
    <xf numFmtId="14" fontId="0" fillId="0" borderId="0" xfId="0" applyNumberFormat="1" applyAlignment="1">
      <alignment/>
    </xf>
    <xf numFmtId="0" fontId="1" fillId="0" borderId="0" xfId="0" applyFont="1" applyFill="1" applyBorder="1" applyAlignment="1">
      <alignment/>
    </xf>
    <xf numFmtId="9" fontId="0" fillId="0" borderId="0" xfId="0" applyNumberFormat="1" applyAlignment="1">
      <alignment/>
    </xf>
    <xf numFmtId="0" fontId="1" fillId="2" borderId="7" xfId="0" applyFont="1" applyFill="1" applyBorder="1" applyAlignment="1">
      <alignment horizontal="centerContinuous"/>
    </xf>
    <xf numFmtId="0" fontId="1" fillId="2" borderId="8" xfId="0" applyFont="1" applyFill="1" applyBorder="1" applyAlignment="1">
      <alignment horizontal="centerContinuous"/>
    </xf>
    <xf numFmtId="0" fontId="1" fillId="2" borderId="9" xfId="0" applyFont="1" applyFill="1" applyBorder="1" applyAlignment="1">
      <alignment horizontal="centerContinuous"/>
    </xf>
    <xf numFmtId="0" fontId="5" fillId="4" borderId="10" xfId="0" applyFont="1" applyFill="1" applyBorder="1" applyAlignment="1">
      <alignment horizontal="left" vertical="center"/>
    </xf>
    <xf numFmtId="0" fontId="5" fillId="4" borderId="1" xfId="0" applyFont="1" applyFill="1" applyBorder="1" applyAlignment="1">
      <alignment horizontal="left" wrapText="1"/>
    </xf>
    <xf numFmtId="0" fontId="5" fillId="4" borderId="11" xfId="0" applyFont="1" applyFill="1" applyBorder="1" applyAlignment="1">
      <alignment horizontal="left" wrapText="1"/>
    </xf>
    <xf numFmtId="0" fontId="5" fillId="4" borderId="11" xfId="0" applyFont="1" applyFill="1" applyBorder="1" applyAlignment="1">
      <alignment horizontal="left"/>
    </xf>
    <xf numFmtId="0" fontId="5" fillId="5" borderId="1" xfId="0" applyFont="1" applyFill="1" applyBorder="1" applyAlignment="1">
      <alignment horizontal="center" vertical="center"/>
    </xf>
    <xf numFmtId="0" fontId="0" fillId="5" borderId="0" xfId="0" applyFill="1" applyAlignment="1">
      <alignment vertical="center"/>
    </xf>
    <xf numFmtId="0" fontId="5" fillId="5" borderId="1" xfId="0" applyFont="1" applyFill="1" applyBorder="1" applyAlignment="1">
      <alignment horizontal="center" vertical="center" wrapText="1"/>
    </xf>
    <xf numFmtId="0" fontId="1" fillId="2" borderId="12" xfId="0" applyFont="1" applyFill="1" applyBorder="1" applyAlignment="1">
      <alignment horizontal="centerContinuous"/>
    </xf>
    <xf numFmtId="0" fontId="1" fillId="2" borderId="13" xfId="0" applyFont="1" applyFill="1" applyBorder="1" applyAlignment="1">
      <alignment horizontal="centerContinuous"/>
    </xf>
    <xf numFmtId="0" fontId="0" fillId="0" borderId="0" xfId="0" applyAlignment="1" quotePrefix="1">
      <alignment/>
    </xf>
    <xf numFmtId="0" fontId="0" fillId="0" borderId="0" xfId="0" applyFont="1" applyFill="1" applyAlignment="1">
      <alignment/>
    </xf>
    <xf numFmtId="40" fontId="0" fillId="0" borderId="0" xfId="0" applyNumberFormat="1" applyFont="1" applyFill="1" applyAlignment="1">
      <alignment/>
    </xf>
    <xf numFmtId="166" fontId="0" fillId="0" borderId="0" xfId="0" applyNumberFormat="1" applyFont="1" applyFill="1" applyAlignment="1">
      <alignment horizontal="center"/>
    </xf>
    <xf numFmtId="38"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wrapText="1"/>
    </xf>
    <xf numFmtId="0" fontId="6" fillId="0" borderId="14" xfId="0" applyFont="1" applyFill="1" applyBorder="1" applyAlignment="1">
      <alignment horizontal="left" wrapText="1"/>
    </xf>
    <xf numFmtId="0" fontId="6" fillId="0" borderId="0" xfId="0" applyFont="1" applyFill="1" applyBorder="1" applyAlignment="1">
      <alignment horizontal="center" wrapText="1"/>
    </xf>
    <xf numFmtId="0" fontId="0" fillId="0" borderId="0" xfId="0" applyFont="1" applyFill="1" applyAlignment="1">
      <alignment wrapText="1"/>
    </xf>
    <xf numFmtId="0" fontId="0" fillId="0" borderId="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wrapText="1"/>
    </xf>
    <xf numFmtId="0" fontId="5" fillId="4" borderId="2" xfId="0" applyFont="1" applyFill="1" applyBorder="1" applyAlignment="1">
      <alignment horizontal="left"/>
    </xf>
    <xf numFmtId="0" fontId="0" fillId="0" borderId="17" xfId="0" applyBorder="1" applyAlignment="1">
      <alignment/>
    </xf>
    <xf numFmtId="0" fontId="5" fillId="5" borderId="18" xfId="0" applyFont="1" applyFill="1" applyBorder="1" applyAlignment="1">
      <alignment horizontal="center" vertical="center"/>
    </xf>
    <xf numFmtId="0" fontId="0" fillId="0" borderId="19" xfId="0" applyBorder="1" applyAlignment="1">
      <alignment/>
    </xf>
    <xf numFmtId="0" fontId="0" fillId="2" borderId="9" xfId="0" applyFont="1" applyFill="1" applyBorder="1" applyAlignment="1">
      <alignment horizontal="centerContinuous"/>
    </xf>
    <xf numFmtId="0" fontId="0" fillId="2" borderId="13" xfId="0" applyFont="1" applyFill="1" applyBorder="1" applyAlignment="1">
      <alignment horizontal="centerContinuous"/>
    </xf>
    <xf numFmtId="0" fontId="0" fillId="2" borderId="12" xfId="0" applyFont="1" applyFill="1" applyBorder="1" applyAlignment="1">
      <alignment horizontal="centerContinuous"/>
    </xf>
    <xf numFmtId="0" fontId="5" fillId="5" borderId="20" xfId="0" applyFont="1" applyFill="1" applyBorder="1" applyAlignment="1">
      <alignment horizontal="center" vertical="center"/>
    </xf>
    <xf numFmtId="0" fontId="5" fillId="5" borderId="20" xfId="0" applyFont="1" applyFill="1" applyBorder="1" applyAlignment="1">
      <alignment horizontal="center" vertical="center" wrapText="1"/>
    </xf>
    <xf numFmtId="40" fontId="5" fillId="5" borderId="20" xfId="0" applyNumberFormat="1" applyFont="1" applyFill="1" applyBorder="1" applyAlignment="1">
      <alignment horizontal="center" vertical="center" wrapText="1"/>
    </xf>
    <xf numFmtId="166" fontId="5" fillId="5" borderId="20" xfId="0" applyNumberFormat="1" applyFont="1" applyFill="1" applyBorder="1" applyAlignment="1">
      <alignment horizontal="center" vertical="center" wrapText="1"/>
    </xf>
    <xf numFmtId="38" fontId="5" fillId="5" borderId="20" xfId="0" applyNumberFormat="1" applyFont="1" applyFill="1" applyBorder="1" applyAlignment="1">
      <alignment horizontal="center" vertical="center" wrapText="1"/>
    </xf>
    <xf numFmtId="0" fontId="0" fillId="3" borderId="5" xfId="0" applyFill="1" applyBorder="1" applyAlignment="1">
      <alignment/>
    </xf>
    <xf numFmtId="0" fontId="1" fillId="0" borderId="0" xfId="0" applyFont="1" applyBorder="1" applyAlignment="1">
      <alignment/>
    </xf>
    <xf numFmtId="0" fontId="0" fillId="0" borderId="5" xfId="0" applyFont="1" applyBorder="1" applyAlignment="1">
      <alignment horizontal="center"/>
    </xf>
    <xf numFmtId="0" fontId="0" fillId="0" borderId="5" xfId="0" applyFont="1" applyFill="1" applyBorder="1" applyAlignment="1">
      <alignment horizontal="center"/>
    </xf>
    <xf numFmtId="0" fontId="0" fillId="2" borderId="5" xfId="0" applyFont="1" applyFill="1" applyBorder="1" applyAlignment="1" applyProtection="1">
      <alignment horizontal="center" vertical="top"/>
      <protection locked="0"/>
    </xf>
    <xf numFmtId="0" fontId="1" fillId="0" borderId="0" xfId="0" applyFont="1" applyAlignment="1">
      <alignment horizontal="right"/>
    </xf>
    <xf numFmtId="0" fontId="0" fillId="2" borderId="5" xfId="21" applyNumberFormat="1" applyFill="1" applyBorder="1" applyAlignment="1" applyProtection="1">
      <alignment/>
      <protection locked="0"/>
    </xf>
    <xf numFmtId="9" fontId="0" fillId="2" borderId="5" xfId="21" applyFill="1" applyBorder="1" applyAlignment="1" applyProtection="1">
      <alignment/>
      <protection locked="0"/>
    </xf>
    <xf numFmtId="0" fontId="0" fillId="0" borderId="5" xfId="0" applyBorder="1" applyAlignment="1">
      <alignment wrapText="1"/>
    </xf>
    <xf numFmtId="8" fontId="0" fillId="0" borderId="19" xfId="0" applyNumberFormat="1" applyBorder="1" applyAlignment="1">
      <alignment/>
    </xf>
    <xf numFmtId="8" fontId="0" fillId="0" borderId="21" xfId="0" applyNumberFormat="1" applyBorder="1" applyAlignment="1">
      <alignment/>
    </xf>
    <xf numFmtId="0" fontId="1" fillId="2" borderId="22" xfId="0" applyFont="1" applyFill="1" applyBorder="1" applyAlignment="1" quotePrefix="1">
      <alignment horizontal="centerContinuous"/>
    </xf>
    <xf numFmtId="0" fontId="0" fillId="0" borderId="23" xfId="0" applyBorder="1" applyAlignment="1">
      <alignment/>
    </xf>
    <xf numFmtId="0" fontId="0" fillId="0" borderId="2" xfId="0" applyNumberFormat="1" applyBorder="1" applyAlignment="1">
      <alignment/>
    </xf>
    <xf numFmtId="38" fontId="0" fillId="0" borderId="23" xfId="0" applyNumberFormat="1" applyBorder="1" applyAlignment="1">
      <alignment/>
    </xf>
    <xf numFmtId="166" fontId="0" fillId="0" borderId="23" xfId="0" applyNumberFormat="1" applyBorder="1" applyAlignment="1">
      <alignment/>
    </xf>
    <xf numFmtId="0" fontId="0" fillId="0" borderId="3" xfId="0" applyNumberFormat="1" applyBorder="1" applyAlignment="1">
      <alignment/>
    </xf>
    <xf numFmtId="38" fontId="0" fillId="0" borderId="24" xfId="0" applyNumberFormat="1" applyBorder="1" applyAlignment="1">
      <alignment/>
    </xf>
    <xf numFmtId="166" fontId="0" fillId="0" borderId="24" xfId="0" applyNumberFormat="1" applyBorder="1" applyAlignment="1">
      <alignment/>
    </xf>
    <xf numFmtId="38" fontId="0" fillId="0" borderId="2" xfId="0" applyNumberFormat="1" applyBorder="1" applyAlignment="1">
      <alignment/>
    </xf>
    <xf numFmtId="0" fontId="0" fillId="0" borderId="0" xfId="0" applyAlignment="1">
      <alignment vertical="center"/>
    </xf>
    <xf numFmtId="0" fontId="5" fillId="4" borderId="1" xfId="0" applyFont="1" applyFill="1" applyBorder="1" applyAlignment="1">
      <alignment horizontal="left" vertical="center"/>
    </xf>
    <xf numFmtId="0" fontId="1" fillId="2" borderId="9" xfId="0" applyFont="1" applyFill="1" applyBorder="1" applyAlignment="1">
      <alignment horizontal="centerContinuous" vertical="center"/>
    </xf>
    <xf numFmtId="0" fontId="0" fillId="2" borderId="13" xfId="0" applyFill="1" applyBorder="1" applyAlignment="1">
      <alignment horizontal="centerContinuous" vertical="center"/>
    </xf>
    <xf numFmtId="0" fontId="1" fillId="2" borderId="22" xfId="0" applyFont="1" applyFill="1" applyBorder="1" applyAlignment="1" quotePrefix="1">
      <alignment horizontal="centerContinuous" vertical="center"/>
    </xf>
    <xf numFmtId="0" fontId="1" fillId="2" borderId="7" xfId="0" applyFont="1" applyFill="1" applyBorder="1" applyAlignment="1">
      <alignment horizontal="centerContinuous" vertical="center"/>
    </xf>
    <xf numFmtId="0" fontId="1" fillId="2" borderId="13" xfId="0" applyFont="1" applyFill="1" applyBorder="1" applyAlignment="1">
      <alignment horizontal="centerContinuous" vertical="center"/>
    </xf>
    <xf numFmtId="0" fontId="0" fillId="0" borderId="0" xfId="0" applyAlignment="1">
      <alignment horizontal="center" vertical="center"/>
    </xf>
    <xf numFmtId="0" fontId="0" fillId="3" borderId="16" xfId="0" applyFill="1" applyBorder="1" applyAlignment="1">
      <alignment vertical="top"/>
    </xf>
    <xf numFmtId="0" fontId="0" fillId="0" borderId="25" xfId="0" applyBorder="1" applyAlignment="1">
      <alignment/>
    </xf>
    <xf numFmtId="0" fontId="0" fillId="0" borderId="2" xfId="0" applyBorder="1" applyAlignment="1">
      <alignment/>
    </xf>
    <xf numFmtId="0" fontId="0" fillId="0" borderId="26" xfId="0" applyBorder="1" applyAlignment="1">
      <alignment/>
    </xf>
    <xf numFmtId="38" fontId="0" fillId="0" borderId="3" xfId="0" applyNumberFormat="1" applyBorder="1" applyAlignment="1">
      <alignment/>
    </xf>
    <xf numFmtId="40" fontId="0" fillId="0" borderId="23" xfId="0" applyNumberFormat="1" applyBorder="1" applyAlignment="1">
      <alignment/>
    </xf>
    <xf numFmtId="1" fontId="0" fillId="0" borderId="23" xfId="0" applyNumberFormat="1" applyBorder="1" applyAlignment="1">
      <alignment/>
    </xf>
    <xf numFmtId="40" fontId="0" fillId="0" borderId="24" xfId="0" applyNumberFormat="1" applyBorder="1" applyAlignment="1">
      <alignment/>
    </xf>
    <xf numFmtId="1" fontId="0" fillId="0" borderId="24" xfId="0" applyNumberFormat="1" applyBorder="1" applyAlignment="1">
      <alignment/>
    </xf>
    <xf numFmtId="0" fontId="0" fillId="2" borderId="5" xfId="0" applyFill="1" applyBorder="1" applyAlignment="1" applyProtection="1">
      <alignment/>
      <protection locked="0"/>
    </xf>
    <xf numFmtId="0" fontId="1" fillId="0" borderId="0" xfId="0" applyFont="1" applyAlignment="1">
      <alignment/>
    </xf>
    <xf numFmtId="0" fontId="0" fillId="0" borderId="0" xfId="0" applyAlignment="1">
      <alignment/>
    </xf>
    <xf numFmtId="0" fontId="0" fillId="0" borderId="5" xfId="0" applyFill="1" applyBorder="1" applyAlignment="1" applyProtection="1">
      <alignment/>
      <protection locked="0"/>
    </xf>
    <xf numFmtId="0" fontId="0" fillId="0" borderId="5"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color rgb="FFFFFFFF"/>
      </font>
      <border>
        <left>
          <color rgb="FF000000"/>
        </left>
        <right>
          <color rgb="FF000000"/>
        </right>
        <top>
          <color rgb="FF000000"/>
        </top>
        <bottom>
          <color rgb="FF000000"/>
        </bottom>
      </border>
    </dxf>
    <dxf>
      <font>
        <strike val="0"/>
        <color rgb="FF000080"/>
      </font>
      <fill>
        <patternFill>
          <bgColor rgb="FFFFFF00"/>
        </patternFill>
      </fill>
      <border/>
    </dxf>
    <dxf>
      <fill>
        <patternFill>
          <bgColor rgb="FFC0C0C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left>
          <color rgb="FF000000"/>
        </left>
        <right>
          <color rgb="FF000000"/>
        </right>
        <top>
          <color rgb="FF000000"/>
        </top>
        <bottom>
          <color rgb="FF000000"/>
        </bottom>
      </border>
    </dxf>
    <dxf>
      <font>
        <color rgb="FF003366"/>
      </font>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jpeg" /><Relationship Id="rId3"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2.emf" /><Relationship Id="rId3" Type="http://schemas.openxmlformats.org/officeDocument/2006/relationships/image" Target="../media/image8.emf" /><Relationship Id="rId4" Type="http://schemas.openxmlformats.org/officeDocument/2006/relationships/image" Target="../media/image16.emf" /><Relationship Id="rId5" Type="http://schemas.openxmlformats.org/officeDocument/2006/relationships/image" Target="../media/image20.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26.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23.emf" /><Relationship Id="rId12" Type="http://schemas.openxmlformats.org/officeDocument/2006/relationships/image" Target="../media/image18.emf" /><Relationship Id="rId13" Type="http://schemas.openxmlformats.org/officeDocument/2006/relationships/image" Target="../media/image1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5.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25.emf" /><Relationship Id="rId6" Type="http://schemas.openxmlformats.org/officeDocument/2006/relationships/image" Target="../media/image21.emf" /><Relationship Id="rId7" Type="http://schemas.openxmlformats.org/officeDocument/2006/relationships/image" Target="../media/image6.emf" /><Relationship Id="rId8" Type="http://schemas.openxmlformats.org/officeDocument/2006/relationships/image" Target="../media/image24.emf" /><Relationship Id="rId9" Type="http://schemas.openxmlformats.org/officeDocument/2006/relationships/image" Target="../media/image27.emf" /><Relationship Id="rId10" Type="http://schemas.openxmlformats.org/officeDocument/2006/relationships/image" Target="../media/image12.emf" /><Relationship Id="rId11" Type="http://schemas.openxmlformats.org/officeDocument/2006/relationships/image" Target="../media/image14.emf" /><Relationship Id="rId12"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47625</xdr:rowOff>
    </xdr:from>
    <xdr:to>
      <xdr:col>8</xdr:col>
      <xdr:colOff>0</xdr:colOff>
      <xdr:row>9</xdr:row>
      <xdr:rowOff>361950</xdr:rowOff>
    </xdr:to>
    <xdr:pic>
      <xdr:nvPicPr>
        <xdr:cNvPr id="1" name="CommandButton1"/>
        <xdr:cNvPicPr preferRelativeResize="1">
          <a:picLocks noChangeAspect="1"/>
        </xdr:cNvPicPr>
      </xdr:nvPicPr>
      <xdr:blipFill>
        <a:blip r:embed="rId1"/>
        <a:stretch>
          <a:fillRect/>
        </a:stretch>
      </xdr:blipFill>
      <xdr:spPr>
        <a:xfrm>
          <a:off x="123825" y="1504950"/>
          <a:ext cx="4067175" cy="314325"/>
        </a:xfrm>
        <a:prstGeom prst="rect">
          <a:avLst/>
        </a:prstGeom>
        <a:noFill/>
        <a:ln w="9525" cmpd="sng">
          <a:noFill/>
        </a:ln>
      </xdr:spPr>
    </xdr:pic>
    <xdr:clientData/>
  </xdr:twoCellAnchor>
  <xdr:twoCellAnchor editAs="oneCell">
    <xdr:from>
      <xdr:col>1</xdr:col>
      <xdr:colOff>0</xdr:colOff>
      <xdr:row>0</xdr:row>
      <xdr:rowOff>19050</xdr:rowOff>
    </xdr:from>
    <xdr:to>
      <xdr:col>8</xdr:col>
      <xdr:colOff>0</xdr:colOff>
      <xdr:row>3</xdr:row>
      <xdr:rowOff>57150</xdr:rowOff>
    </xdr:to>
    <xdr:pic>
      <xdr:nvPicPr>
        <xdr:cNvPr id="2" name="Picture 7"/>
        <xdr:cNvPicPr preferRelativeResize="1">
          <a:picLocks noChangeAspect="1"/>
        </xdr:cNvPicPr>
      </xdr:nvPicPr>
      <xdr:blipFill>
        <a:blip r:embed="rId2"/>
        <a:stretch>
          <a:fillRect/>
        </a:stretch>
      </xdr:blipFill>
      <xdr:spPr>
        <a:xfrm>
          <a:off x="123825" y="19050"/>
          <a:ext cx="4067175" cy="523875"/>
        </a:xfrm>
        <a:prstGeom prst="rect">
          <a:avLst/>
        </a:prstGeom>
        <a:noFill/>
        <a:ln w="9525" cmpd="sng">
          <a:noFill/>
        </a:ln>
      </xdr:spPr>
    </xdr:pic>
    <xdr:clientData/>
  </xdr:twoCellAnchor>
  <xdr:twoCellAnchor editAs="oneCell">
    <xdr:from>
      <xdr:col>8</xdr:col>
      <xdr:colOff>57150</xdr:colOff>
      <xdr:row>0</xdr:row>
      <xdr:rowOff>19050</xdr:rowOff>
    </xdr:from>
    <xdr:to>
      <xdr:col>9</xdr:col>
      <xdr:colOff>28575</xdr:colOff>
      <xdr:row>3</xdr:row>
      <xdr:rowOff>57150</xdr:rowOff>
    </xdr:to>
    <xdr:pic>
      <xdr:nvPicPr>
        <xdr:cNvPr id="3" name="btnUpdates"/>
        <xdr:cNvPicPr preferRelativeResize="1">
          <a:picLocks noChangeAspect="1"/>
        </xdr:cNvPicPr>
      </xdr:nvPicPr>
      <xdr:blipFill>
        <a:blip r:embed="rId3"/>
        <a:stretch>
          <a:fillRect/>
        </a:stretch>
      </xdr:blipFill>
      <xdr:spPr>
        <a:xfrm>
          <a:off x="4248150" y="19050"/>
          <a:ext cx="5810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0</xdr:row>
      <xdr:rowOff>85725</xdr:rowOff>
    </xdr:from>
    <xdr:to>
      <xdr:col>17</xdr:col>
      <xdr:colOff>1314450</xdr:colOff>
      <xdr:row>3</xdr:row>
      <xdr:rowOff>142875</xdr:rowOff>
    </xdr:to>
    <xdr:pic>
      <xdr:nvPicPr>
        <xdr:cNvPr id="1" name="CommandButton9"/>
        <xdr:cNvPicPr preferRelativeResize="1">
          <a:picLocks noChangeAspect="1"/>
        </xdr:cNvPicPr>
      </xdr:nvPicPr>
      <xdr:blipFill>
        <a:blip r:embed="rId1"/>
        <a:stretch>
          <a:fillRect/>
        </a:stretch>
      </xdr:blipFill>
      <xdr:spPr>
        <a:xfrm>
          <a:off x="8229600" y="85725"/>
          <a:ext cx="1895475" cy="619125"/>
        </a:xfrm>
        <a:prstGeom prst="rect">
          <a:avLst/>
        </a:prstGeom>
        <a:noFill/>
        <a:ln w="9525" cmpd="sng">
          <a:noFill/>
        </a:ln>
      </xdr:spPr>
    </xdr:pic>
    <xdr:clientData/>
  </xdr:twoCellAnchor>
  <xdr:twoCellAnchor editAs="oneCell">
    <xdr:from>
      <xdr:col>0</xdr:col>
      <xdr:colOff>57150</xdr:colOff>
      <xdr:row>0</xdr:row>
      <xdr:rowOff>38100</xdr:rowOff>
    </xdr:from>
    <xdr:to>
      <xdr:col>10</xdr:col>
      <xdr:colOff>323850</xdr:colOff>
      <xdr:row>4</xdr:row>
      <xdr:rowOff>76200</xdr:rowOff>
    </xdr:to>
    <xdr:pic>
      <xdr:nvPicPr>
        <xdr:cNvPr id="2" name="Picture 259"/>
        <xdr:cNvPicPr preferRelativeResize="1">
          <a:picLocks noChangeAspect="1"/>
        </xdr:cNvPicPr>
      </xdr:nvPicPr>
      <xdr:blipFill>
        <a:blip r:embed="rId2"/>
        <a:stretch>
          <a:fillRect/>
        </a:stretch>
      </xdr:blipFill>
      <xdr:spPr>
        <a:xfrm>
          <a:off x="57150" y="38100"/>
          <a:ext cx="59436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11</xdr:row>
      <xdr:rowOff>0</xdr:rowOff>
    </xdr:from>
    <xdr:to>
      <xdr:col>9</xdr:col>
      <xdr:colOff>504825</xdr:colOff>
      <xdr:row>14</xdr:row>
      <xdr:rowOff>19050</xdr:rowOff>
    </xdr:to>
    <xdr:pic>
      <xdr:nvPicPr>
        <xdr:cNvPr id="1" name="btnWins"/>
        <xdr:cNvPicPr preferRelativeResize="1">
          <a:picLocks noChangeAspect="1"/>
        </xdr:cNvPicPr>
      </xdr:nvPicPr>
      <xdr:blipFill>
        <a:blip r:embed="rId1"/>
        <a:stretch>
          <a:fillRect/>
        </a:stretch>
      </xdr:blipFill>
      <xdr:spPr>
        <a:xfrm>
          <a:off x="5353050" y="2028825"/>
          <a:ext cx="485775" cy="381000"/>
        </a:xfrm>
        <a:prstGeom prst="rect">
          <a:avLst/>
        </a:prstGeom>
        <a:noFill/>
        <a:ln w="9525" cmpd="sng">
          <a:noFill/>
        </a:ln>
      </xdr:spPr>
    </xdr:pic>
    <xdr:clientData/>
  </xdr:twoCellAnchor>
  <xdr:twoCellAnchor editAs="oneCell">
    <xdr:from>
      <xdr:col>10</xdr:col>
      <xdr:colOff>19050</xdr:colOff>
      <xdr:row>11</xdr:row>
      <xdr:rowOff>0</xdr:rowOff>
    </xdr:from>
    <xdr:to>
      <xdr:col>10</xdr:col>
      <xdr:colOff>514350</xdr:colOff>
      <xdr:row>14</xdr:row>
      <xdr:rowOff>19050</xdr:rowOff>
    </xdr:to>
    <xdr:pic>
      <xdr:nvPicPr>
        <xdr:cNvPr id="2" name="btnERA"/>
        <xdr:cNvPicPr preferRelativeResize="1">
          <a:picLocks noChangeAspect="1"/>
        </xdr:cNvPicPr>
      </xdr:nvPicPr>
      <xdr:blipFill>
        <a:blip r:embed="rId2"/>
        <a:stretch>
          <a:fillRect/>
        </a:stretch>
      </xdr:blipFill>
      <xdr:spPr>
        <a:xfrm>
          <a:off x="5857875" y="2028825"/>
          <a:ext cx="495300" cy="381000"/>
        </a:xfrm>
        <a:prstGeom prst="rect">
          <a:avLst/>
        </a:prstGeom>
        <a:noFill/>
        <a:ln w="9525" cmpd="sng">
          <a:noFill/>
        </a:ln>
      </xdr:spPr>
    </xdr:pic>
    <xdr:clientData/>
  </xdr:twoCellAnchor>
  <xdr:twoCellAnchor editAs="oneCell">
    <xdr:from>
      <xdr:col>11</xdr:col>
      <xdr:colOff>19050</xdr:colOff>
      <xdr:row>11</xdr:row>
      <xdr:rowOff>0</xdr:rowOff>
    </xdr:from>
    <xdr:to>
      <xdr:col>11</xdr:col>
      <xdr:colOff>533400</xdr:colOff>
      <xdr:row>14</xdr:row>
      <xdr:rowOff>19050</xdr:rowOff>
    </xdr:to>
    <xdr:pic>
      <xdr:nvPicPr>
        <xdr:cNvPr id="3" name="btnWHIP"/>
        <xdr:cNvPicPr preferRelativeResize="1">
          <a:picLocks noChangeAspect="1"/>
        </xdr:cNvPicPr>
      </xdr:nvPicPr>
      <xdr:blipFill>
        <a:blip r:embed="rId3"/>
        <a:stretch>
          <a:fillRect/>
        </a:stretch>
      </xdr:blipFill>
      <xdr:spPr>
        <a:xfrm>
          <a:off x="6372225" y="2028825"/>
          <a:ext cx="514350" cy="381000"/>
        </a:xfrm>
        <a:prstGeom prst="rect">
          <a:avLst/>
        </a:prstGeom>
        <a:noFill/>
        <a:ln w="9525" cmpd="sng">
          <a:noFill/>
        </a:ln>
      </xdr:spPr>
    </xdr:pic>
    <xdr:clientData/>
  </xdr:twoCellAnchor>
  <xdr:twoCellAnchor editAs="oneCell">
    <xdr:from>
      <xdr:col>12</xdr:col>
      <xdr:colOff>19050</xdr:colOff>
      <xdr:row>11</xdr:row>
      <xdr:rowOff>0</xdr:rowOff>
    </xdr:from>
    <xdr:to>
      <xdr:col>12</xdr:col>
      <xdr:colOff>476250</xdr:colOff>
      <xdr:row>14</xdr:row>
      <xdr:rowOff>19050</xdr:rowOff>
    </xdr:to>
    <xdr:pic>
      <xdr:nvPicPr>
        <xdr:cNvPr id="4" name="btnIP"/>
        <xdr:cNvPicPr preferRelativeResize="1">
          <a:picLocks noChangeAspect="1"/>
        </xdr:cNvPicPr>
      </xdr:nvPicPr>
      <xdr:blipFill>
        <a:blip r:embed="rId4"/>
        <a:stretch>
          <a:fillRect/>
        </a:stretch>
      </xdr:blipFill>
      <xdr:spPr>
        <a:xfrm>
          <a:off x="6905625" y="2028825"/>
          <a:ext cx="457200" cy="381000"/>
        </a:xfrm>
        <a:prstGeom prst="rect">
          <a:avLst/>
        </a:prstGeom>
        <a:noFill/>
        <a:ln w="9525" cmpd="sng">
          <a:noFill/>
        </a:ln>
      </xdr:spPr>
    </xdr:pic>
    <xdr:clientData/>
  </xdr:twoCellAnchor>
  <xdr:twoCellAnchor editAs="oneCell">
    <xdr:from>
      <xdr:col>13</xdr:col>
      <xdr:colOff>19050</xdr:colOff>
      <xdr:row>11</xdr:row>
      <xdr:rowOff>0</xdr:rowOff>
    </xdr:from>
    <xdr:to>
      <xdr:col>13</xdr:col>
      <xdr:colOff>495300</xdr:colOff>
      <xdr:row>14</xdr:row>
      <xdr:rowOff>19050</xdr:rowOff>
    </xdr:to>
    <xdr:pic>
      <xdr:nvPicPr>
        <xdr:cNvPr id="5" name="btnK"/>
        <xdr:cNvPicPr preferRelativeResize="1">
          <a:picLocks noChangeAspect="1"/>
        </xdr:cNvPicPr>
      </xdr:nvPicPr>
      <xdr:blipFill>
        <a:blip r:embed="rId5"/>
        <a:stretch>
          <a:fillRect/>
        </a:stretch>
      </xdr:blipFill>
      <xdr:spPr>
        <a:xfrm>
          <a:off x="7391400" y="2028825"/>
          <a:ext cx="476250" cy="381000"/>
        </a:xfrm>
        <a:prstGeom prst="rect">
          <a:avLst/>
        </a:prstGeom>
        <a:noFill/>
        <a:ln w="9525" cmpd="sng">
          <a:noFill/>
        </a:ln>
      </xdr:spPr>
    </xdr:pic>
    <xdr:clientData/>
  </xdr:twoCellAnchor>
  <xdr:twoCellAnchor editAs="oneCell">
    <xdr:from>
      <xdr:col>14</xdr:col>
      <xdr:colOff>19050</xdr:colOff>
      <xdr:row>11</xdr:row>
      <xdr:rowOff>0</xdr:rowOff>
    </xdr:from>
    <xdr:to>
      <xdr:col>14</xdr:col>
      <xdr:colOff>476250</xdr:colOff>
      <xdr:row>14</xdr:row>
      <xdr:rowOff>19050</xdr:rowOff>
    </xdr:to>
    <xdr:pic>
      <xdr:nvPicPr>
        <xdr:cNvPr id="6" name="btnH"/>
        <xdr:cNvPicPr preferRelativeResize="1">
          <a:picLocks noChangeAspect="1"/>
        </xdr:cNvPicPr>
      </xdr:nvPicPr>
      <xdr:blipFill>
        <a:blip r:embed="rId6"/>
        <a:stretch>
          <a:fillRect/>
        </a:stretch>
      </xdr:blipFill>
      <xdr:spPr>
        <a:xfrm>
          <a:off x="7886700" y="2028825"/>
          <a:ext cx="457200" cy="381000"/>
        </a:xfrm>
        <a:prstGeom prst="rect">
          <a:avLst/>
        </a:prstGeom>
        <a:noFill/>
        <a:ln w="9525" cmpd="sng">
          <a:noFill/>
        </a:ln>
      </xdr:spPr>
    </xdr:pic>
    <xdr:clientData/>
  </xdr:twoCellAnchor>
  <xdr:twoCellAnchor editAs="oneCell">
    <xdr:from>
      <xdr:col>15</xdr:col>
      <xdr:colOff>19050</xdr:colOff>
      <xdr:row>11</xdr:row>
      <xdr:rowOff>0</xdr:rowOff>
    </xdr:from>
    <xdr:to>
      <xdr:col>15</xdr:col>
      <xdr:colOff>428625</xdr:colOff>
      <xdr:row>14</xdr:row>
      <xdr:rowOff>19050</xdr:rowOff>
    </xdr:to>
    <xdr:pic>
      <xdr:nvPicPr>
        <xdr:cNvPr id="7" name="btnBB"/>
        <xdr:cNvPicPr preferRelativeResize="1">
          <a:picLocks noChangeAspect="1"/>
        </xdr:cNvPicPr>
      </xdr:nvPicPr>
      <xdr:blipFill>
        <a:blip r:embed="rId7"/>
        <a:stretch>
          <a:fillRect/>
        </a:stretch>
      </xdr:blipFill>
      <xdr:spPr>
        <a:xfrm>
          <a:off x="8372475" y="2028825"/>
          <a:ext cx="409575" cy="381000"/>
        </a:xfrm>
        <a:prstGeom prst="rect">
          <a:avLst/>
        </a:prstGeom>
        <a:noFill/>
        <a:ln w="9525" cmpd="sng">
          <a:noFill/>
        </a:ln>
      </xdr:spPr>
    </xdr:pic>
    <xdr:clientData/>
  </xdr:twoCellAnchor>
  <xdr:twoCellAnchor editAs="oneCell">
    <xdr:from>
      <xdr:col>16</xdr:col>
      <xdr:colOff>19050</xdr:colOff>
      <xdr:row>11</xdr:row>
      <xdr:rowOff>0</xdr:rowOff>
    </xdr:from>
    <xdr:to>
      <xdr:col>16</xdr:col>
      <xdr:colOff>457200</xdr:colOff>
      <xdr:row>14</xdr:row>
      <xdr:rowOff>19050</xdr:rowOff>
    </xdr:to>
    <xdr:pic>
      <xdr:nvPicPr>
        <xdr:cNvPr id="8" name="btnHRA"/>
        <xdr:cNvPicPr preferRelativeResize="1">
          <a:picLocks noChangeAspect="1"/>
        </xdr:cNvPicPr>
      </xdr:nvPicPr>
      <xdr:blipFill>
        <a:blip r:embed="rId8"/>
        <a:stretch>
          <a:fillRect/>
        </a:stretch>
      </xdr:blipFill>
      <xdr:spPr>
        <a:xfrm>
          <a:off x="8801100" y="2028825"/>
          <a:ext cx="438150" cy="381000"/>
        </a:xfrm>
        <a:prstGeom prst="rect">
          <a:avLst/>
        </a:prstGeom>
        <a:noFill/>
        <a:ln w="9525" cmpd="sng">
          <a:noFill/>
        </a:ln>
      </xdr:spPr>
    </xdr:pic>
    <xdr:clientData/>
  </xdr:twoCellAnchor>
  <xdr:twoCellAnchor editAs="oneCell">
    <xdr:from>
      <xdr:col>17</xdr:col>
      <xdr:colOff>19050</xdr:colOff>
      <xdr:row>11</xdr:row>
      <xdr:rowOff>0</xdr:rowOff>
    </xdr:from>
    <xdr:to>
      <xdr:col>17</xdr:col>
      <xdr:colOff>447675</xdr:colOff>
      <xdr:row>14</xdr:row>
      <xdr:rowOff>19050</xdr:rowOff>
    </xdr:to>
    <xdr:pic>
      <xdr:nvPicPr>
        <xdr:cNvPr id="9" name="btnSaves"/>
        <xdr:cNvPicPr preferRelativeResize="1">
          <a:picLocks noChangeAspect="1"/>
        </xdr:cNvPicPr>
      </xdr:nvPicPr>
      <xdr:blipFill>
        <a:blip r:embed="rId9"/>
        <a:stretch>
          <a:fillRect/>
        </a:stretch>
      </xdr:blipFill>
      <xdr:spPr>
        <a:xfrm>
          <a:off x="9258300" y="2028825"/>
          <a:ext cx="428625" cy="381000"/>
        </a:xfrm>
        <a:prstGeom prst="rect">
          <a:avLst/>
        </a:prstGeom>
        <a:noFill/>
        <a:ln w="9525" cmpd="sng">
          <a:noFill/>
        </a:ln>
      </xdr:spPr>
    </xdr:pic>
    <xdr:clientData/>
  </xdr:twoCellAnchor>
  <xdr:twoCellAnchor editAs="oneCell">
    <xdr:from>
      <xdr:col>18</xdr:col>
      <xdr:colOff>19050</xdr:colOff>
      <xdr:row>11</xdr:row>
      <xdr:rowOff>0</xdr:rowOff>
    </xdr:from>
    <xdr:to>
      <xdr:col>19</xdr:col>
      <xdr:colOff>19050</xdr:colOff>
      <xdr:row>14</xdr:row>
      <xdr:rowOff>19050</xdr:rowOff>
    </xdr:to>
    <xdr:pic>
      <xdr:nvPicPr>
        <xdr:cNvPr id="10" name="btnDollarValue"/>
        <xdr:cNvPicPr preferRelativeResize="1">
          <a:picLocks noChangeAspect="1"/>
        </xdr:cNvPicPr>
      </xdr:nvPicPr>
      <xdr:blipFill>
        <a:blip r:embed="rId10"/>
        <a:stretch>
          <a:fillRect/>
        </a:stretch>
      </xdr:blipFill>
      <xdr:spPr>
        <a:xfrm>
          <a:off x="9705975" y="2028825"/>
          <a:ext cx="628650" cy="381000"/>
        </a:xfrm>
        <a:prstGeom prst="rect">
          <a:avLst/>
        </a:prstGeom>
        <a:noFill/>
        <a:ln w="9525" cmpd="sng">
          <a:noFill/>
        </a:ln>
      </xdr:spPr>
    </xdr:pic>
    <xdr:clientData/>
  </xdr:twoCellAnchor>
  <xdr:twoCellAnchor editAs="oneCell">
    <xdr:from>
      <xdr:col>11</xdr:col>
      <xdr:colOff>238125</xdr:colOff>
      <xdr:row>0</xdr:row>
      <xdr:rowOff>114300</xdr:rowOff>
    </xdr:from>
    <xdr:to>
      <xdr:col>14</xdr:col>
      <xdr:colOff>409575</xdr:colOff>
      <xdr:row>3</xdr:row>
      <xdr:rowOff>123825</xdr:rowOff>
    </xdr:to>
    <xdr:pic>
      <xdr:nvPicPr>
        <xdr:cNvPr id="11" name="btnDraft"/>
        <xdr:cNvPicPr preferRelativeResize="1">
          <a:picLocks noChangeAspect="1"/>
        </xdr:cNvPicPr>
      </xdr:nvPicPr>
      <xdr:blipFill>
        <a:blip r:embed="rId11"/>
        <a:stretch>
          <a:fillRect/>
        </a:stretch>
      </xdr:blipFill>
      <xdr:spPr>
        <a:xfrm>
          <a:off x="6591300" y="114300"/>
          <a:ext cx="1685925" cy="533400"/>
        </a:xfrm>
        <a:prstGeom prst="rect">
          <a:avLst/>
        </a:prstGeom>
        <a:noFill/>
        <a:ln w="9525" cmpd="sng">
          <a:noFill/>
        </a:ln>
      </xdr:spPr>
    </xdr:pic>
    <xdr:clientData/>
  </xdr:twoCellAnchor>
  <xdr:twoCellAnchor editAs="oneCell">
    <xdr:from>
      <xdr:col>8</xdr:col>
      <xdr:colOff>19050</xdr:colOff>
      <xdr:row>11</xdr:row>
      <xdr:rowOff>0</xdr:rowOff>
    </xdr:from>
    <xdr:to>
      <xdr:col>8</xdr:col>
      <xdr:colOff>447675</xdr:colOff>
      <xdr:row>14</xdr:row>
      <xdr:rowOff>19050</xdr:rowOff>
    </xdr:to>
    <xdr:pic>
      <xdr:nvPicPr>
        <xdr:cNvPr id="12" name="btnAge"/>
        <xdr:cNvPicPr preferRelativeResize="1">
          <a:picLocks noChangeAspect="1"/>
        </xdr:cNvPicPr>
      </xdr:nvPicPr>
      <xdr:blipFill>
        <a:blip r:embed="rId12"/>
        <a:stretch>
          <a:fillRect/>
        </a:stretch>
      </xdr:blipFill>
      <xdr:spPr>
        <a:xfrm>
          <a:off x="4905375" y="2028825"/>
          <a:ext cx="428625" cy="38100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142875</xdr:colOff>
      <xdr:row>4</xdr:row>
      <xdr:rowOff>114300</xdr:rowOff>
    </xdr:to>
    <xdr:pic>
      <xdr:nvPicPr>
        <xdr:cNvPr id="13" name="Picture 136"/>
        <xdr:cNvPicPr preferRelativeResize="1">
          <a:picLocks noChangeAspect="1"/>
        </xdr:cNvPicPr>
      </xdr:nvPicPr>
      <xdr:blipFill>
        <a:blip r:embed="rId13"/>
        <a:stretch>
          <a:fillRect/>
        </a:stretch>
      </xdr:blipFill>
      <xdr:spPr>
        <a:xfrm>
          <a:off x="47625" y="47625"/>
          <a:ext cx="59340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0</xdr:rowOff>
    </xdr:from>
    <xdr:to>
      <xdr:col>4</xdr:col>
      <xdr:colOff>19050</xdr:colOff>
      <xdr:row>6</xdr:row>
      <xdr:rowOff>28575</xdr:rowOff>
    </xdr:to>
    <xdr:pic>
      <xdr:nvPicPr>
        <xdr:cNvPr id="1" name="ComboBox1"/>
        <xdr:cNvPicPr preferRelativeResize="1">
          <a:picLocks noChangeAspect="1"/>
        </xdr:cNvPicPr>
      </xdr:nvPicPr>
      <xdr:blipFill>
        <a:blip r:embed="rId1"/>
        <a:stretch>
          <a:fillRect/>
        </a:stretch>
      </xdr:blipFill>
      <xdr:spPr>
        <a:xfrm>
          <a:off x="762000" y="885825"/>
          <a:ext cx="1924050" cy="238125"/>
        </a:xfrm>
        <a:prstGeom prst="rect">
          <a:avLst/>
        </a:prstGeom>
        <a:noFill/>
        <a:ln w="9525" cmpd="sng">
          <a:noFill/>
        </a:ln>
      </xdr:spPr>
    </xdr:pic>
    <xdr:clientData/>
  </xdr:twoCellAnchor>
  <xdr:twoCellAnchor editAs="oneCell">
    <xdr:from>
      <xdr:col>16</xdr:col>
      <xdr:colOff>0</xdr:colOff>
      <xdr:row>20</xdr:row>
      <xdr:rowOff>0</xdr:rowOff>
    </xdr:from>
    <xdr:to>
      <xdr:col>16</xdr:col>
      <xdr:colOff>428625</xdr:colOff>
      <xdr:row>21</xdr:row>
      <xdr:rowOff>0</xdr:rowOff>
    </xdr:to>
    <xdr:pic>
      <xdr:nvPicPr>
        <xdr:cNvPr id="2" name="CommandButton1"/>
        <xdr:cNvPicPr preferRelativeResize="1">
          <a:picLocks noChangeAspect="1"/>
        </xdr:cNvPicPr>
      </xdr:nvPicPr>
      <xdr:blipFill>
        <a:blip r:embed="rId2"/>
        <a:stretch>
          <a:fillRect/>
        </a:stretch>
      </xdr:blipFill>
      <xdr:spPr>
        <a:xfrm>
          <a:off x="7591425" y="1895475"/>
          <a:ext cx="428625" cy="381000"/>
        </a:xfrm>
        <a:prstGeom prst="rect">
          <a:avLst/>
        </a:prstGeom>
        <a:noFill/>
        <a:ln w="9525" cmpd="sng">
          <a:noFill/>
        </a:ln>
      </xdr:spPr>
    </xdr:pic>
    <xdr:clientData/>
  </xdr:twoCellAnchor>
  <xdr:twoCellAnchor editAs="oneCell">
    <xdr:from>
      <xdr:col>17</xdr:col>
      <xdr:colOff>0</xdr:colOff>
      <xdr:row>20</xdr:row>
      <xdr:rowOff>0</xdr:rowOff>
    </xdr:from>
    <xdr:to>
      <xdr:col>17</xdr:col>
      <xdr:colOff>428625</xdr:colOff>
      <xdr:row>21</xdr:row>
      <xdr:rowOff>0</xdr:rowOff>
    </xdr:to>
    <xdr:pic>
      <xdr:nvPicPr>
        <xdr:cNvPr id="3" name="CommandButton2"/>
        <xdr:cNvPicPr preferRelativeResize="1">
          <a:picLocks noChangeAspect="1"/>
        </xdr:cNvPicPr>
      </xdr:nvPicPr>
      <xdr:blipFill>
        <a:blip r:embed="rId3"/>
        <a:stretch>
          <a:fillRect/>
        </a:stretch>
      </xdr:blipFill>
      <xdr:spPr>
        <a:xfrm>
          <a:off x="8029575" y="1895475"/>
          <a:ext cx="428625" cy="381000"/>
        </a:xfrm>
        <a:prstGeom prst="rect">
          <a:avLst/>
        </a:prstGeom>
        <a:noFill/>
        <a:ln w="9525" cmpd="sng">
          <a:noFill/>
        </a:ln>
      </xdr:spPr>
    </xdr:pic>
    <xdr:clientData/>
  </xdr:twoCellAnchor>
  <xdr:twoCellAnchor editAs="oneCell">
    <xdr:from>
      <xdr:col>18</xdr:col>
      <xdr:colOff>0</xdr:colOff>
      <xdr:row>20</xdr:row>
      <xdr:rowOff>0</xdr:rowOff>
    </xdr:from>
    <xdr:to>
      <xdr:col>18</xdr:col>
      <xdr:colOff>438150</xdr:colOff>
      <xdr:row>21</xdr:row>
      <xdr:rowOff>0</xdr:rowOff>
    </xdr:to>
    <xdr:pic>
      <xdr:nvPicPr>
        <xdr:cNvPr id="4" name="CommandButton3"/>
        <xdr:cNvPicPr preferRelativeResize="1">
          <a:picLocks noChangeAspect="1"/>
        </xdr:cNvPicPr>
      </xdr:nvPicPr>
      <xdr:blipFill>
        <a:blip r:embed="rId4"/>
        <a:stretch>
          <a:fillRect/>
        </a:stretch>
      </xdr:blipFill>
      <xdr:spPr>
        <a:xfrm>
          <a:off x="8467725" y="1895475"/>
          <a:ext cx="438150" cy="381000"/>
        </a:xfrm>
        <a:prstGeom prst="rect">
          <a:avLst/>
        </a:prstGeom>
        <a:noFill/>
        <a:ln w="9525" cmpd="sng">
          <a:noFill/>
        </a:ln>
      </xdr:spPr>
    </xdr:pic>
    <xdr:clientData/>
  </xdr:twoCellAnchor>
  <xdr:twoCellAnchor editAs="oneCell">
    <xdr:from>
      <xdr:col>19</xdr:col>
      <xdr:colOff>0</xdr:colOff>
      <xdr:row>20</xdr:row>
      <xdr:rowOff>0</xdr:rowOff>
    </xdr:from>
    <xdr:to>
      <xdr:col>19</xdr:col>
      <xdr:colOff>457200</xdr:colOff>
      <xdr:row>21</xdr:row>
      <xdr:rowOff>0</xdr:rowOff>
    </xdr:to>
    <xdr:pic>
      <xdr:nvPicPr>
        <xdr:cNvPr id="5" name="CommandButton4"/>
        <xdr:cNvPicPr preferRelativeResize="1">
          <a:picLocks noChangeAspect="1"/>
        </xdr:cNvPicPr>
      </xdr:nvPicPr>
      <xdr:blipFill>
        <a:blip r:embed="rId5"/>
        <a:stretch>
          <a:fillRect/>
        </a:stretch>
      </xdr:blipFill>
      <xdr:spPr>
        <a:xfrm>
          <a:off x="8924925" y="1895475"/>
          <a:ext cx="457200" cy="381000"/>
        </a:xfrm>
        <a:prstGeom prst="rect">
          <a:avLst/>
        </a:prstGeom>
        <a:noFill/>
        <a:ln w="9525" cmpd="sng">
          <a:noFill/>
        </a:ln>
      </xdr:spPr>
    </xdr:pic>
    <xdr:clientData/>
  </xdr:twoCellAnchor>
  <xdr:twoCellAnchor editAs="oneCell">
    <xdr:from>
      <xdr:col>20</xdr:col>
      <xdr:colOff>0</xdr:colOff>
      <xdr:row>20</xdr:row>
      <xdr:rowOff>0</xdr:rowOff>
    </xdr:from>
    <xdr:to>
      <xdr:col>20</xdr:col>
      <xdr:colOff>447675</xdr:colOff>
      <xdr:row>21</xdr:row>
      <xdr:rowOff>0</xdr:rowOff>
    </xdr:to>
    <xdr:pic>
      <xdr:nvPicPr>
        <xdr:cNvPr id="6" name="CommandButton5"/>
        <xdr:cNvPicPr preferRelativeResize="1">
          <a:picLocks noChangeAspect="1"/>
        </xdr:cNvPicPr>
      </xdr:nvPicPr>
      <xdr:blipFill>
        <a:blip r:embed="rId6"/>
        <a:stretch>
          <a:fillRect/>
        </a:stretch>
      </xdr:blipFill>
      <xdr:spPr>
        <a:xfrm>
          <a:off x="9391650" y="1895475"/>
          <a:ext cx="447675" cy="381000"/>
        </a:xfrm>
        <a:prstGeom prst="rect">
          <a:avLst/>
        </a:prstGeom>
        <a:noFill/>
        <a:ln w="9525" cmpd="sng">
          <a:noFill/>
        </a:ln>
      </xdr:spPr>
    </xdr:pic>
    <xdr:clientData/>
  </xdr:twoCellAnchor>
  <xdr:twoCellAnchor editAs="oneCell">
    <xdr:from>
      <xdr:col>21</xdr:col>
      <xdr:colOff>0</xdr:colOff>
      <xdr:row>20</xdr:row>
      <xdr:rowOff>0</xdr:rowOff>
    </xdr:from>
    <xdr:to>
      <xdr:col>22</xdr:col>
      <xdr:colOff>0</xdr:colOff>
      <xdr:row>21</xdr:row>
      <xdr:rowOff>0</xdr:rowOff>
    </xdr:to>
    <xdr:pic>
      <xdr:nvPicPr>
        <xdr:cNvPr id="7" name="CommandButton6"/>
        <xdr:cNvPicPr preferRelativeResize="1">
          <a:picLocks noChangeAspect="1"/>
        </xdr:cNvPicPr>
      </xdr:nvPicPr>
      <xdr:blipFill>
        <a:blip r:embed="rId7"/>
        <a:stretch>
          <a:fillRect/>
        </a:stretch>
      </xdr:blipFill>
      <xdr:spPr>
        <a:xfrm>
          <a:off x="9848850" y="1895475"/>
          <a:ext cx="609600" cy="381000"/>
        </a:xfrm>
        <a:prstGeom prst="rect">
          <a:avLst/>
        </a:prstGeom>
        <a:noFill/>
        <a:ln w="9525" cmpd="sng">
          <a:noFill/>
        </a:ln>
      </xdr:spPr>
    </xdr:pic>
    <xdr:clientData/>
  </xdr:twoCellAnchor>
  <xdr:twoCellAnchor editAs="oneCell">
    <xdr:from>
      <xdr:col>14</xdr:col>
      <xdr:colOff>0</xdr:colOff>
      <xdr:row>20</xdr:row>
      <xdr:rowOff>0</xdr:rowOff>
    </xdr:from>
    <xdr:to>
      <xdr:col>14</xdr:col>
      <xdr:colOff>476250</xdr:colOff>
      <xdr:row>21</xdr:row>
      <xdr:rowOff>0</xdr:rowOff>
    </xdr:to>
    <xdr:pic>
      <xdr:nvPicPr>
        <xdr:cNvPr id="8" name="btnAB"/>
        <xdr:cNvPicPr preferRelativeResize="1">
          <a:picLocks noChangeAspect="1"/>
        </xdr:cNvPicPr>
      </xdr:nvPicPr>
      <xdr:blipFill>
        <a:blip r:embed="rId8"/>
        <a:stretch>
          <a:fillRect/>
        </a:stretch>
      </xdr:blipFill>
      <xdr:spPr>
        <a:xfrm>
          <a:off x="6581775" y="1895475"/>
          <a:ext cx="476250" cy="381000"/>
        </a:xfrm>
        <a:prstGeom prst="rect">
          <a:avLst/>
        </a:prstGeom>
        <a:noFill/>
        <a:ln w="9525" cmpd="sng">
          <a:noFill/>
        </a:ln>
      </xdr:spPr>
    </xdr:pic>
    <xdr:clientData/>
  </xdr:twoCellAnchor>
  <xdr:twoCellAnchor editAs="oneCell">
    <xdr:from>
      <xdr:col>15</xdr:col>
      <xdr:colOff>0</xdr:colOff>
      <xdr:row>20</xdr:row>
      <xdr:rowOff>0</xdr:rowOff>
    </xdr:from>
    <xdr:to>
      <xdr:col>15</xdr:col>
      <xdr:colOff>495300</xdr:colOff>
      <xdr:row>21</xdr:row>
      <xdr:rowOff>0</xdr:rowOff>
    </xdr:to>
    <xdr:pic>
      <xdr:nvPicPr>
        <xdr:cNvPr id="9" name="btnH"/>
        <xdr:cNvPicPr preferRelativeResize="1">
          <a:picLocks noChangeAspect="1"/>
        </xdr:cNvPicPr>
      </xdr:nvPicPr>
      <xdr:blipFill>
        <a:blip r:embed="rId9"/>
        <a:stretch>
          <a:fillRect/>
        </a:stretch>
      </xdr:blipFill>
      <xdr:spPr>
        <a:xfrm>
          <a:off x="7077075" y="1895475"/>
          <a:ext cx="495300" cy="381000"/>
        </a:xfrm>
        <a:prstGeom prst="rect">
          <a:avLst/>
        </a:prstGeom>
        <a:noFill/>
        <a:ln w="9525" cmpd="sng">
          <a:noFill/>
        </a:ln>
      </xdr:spPr>
    </xdr:pic>
    <xdr:clientData/>
  </xdr:twoCellAnchor>
  <xdr:twoCellAnchor editAs="oneCell">
    <xdr:from>
      <xdr:col>16</xdr:col>
      <xdr:colOff>38100</xdr:colOff>
      <xdr:row>0</xdr:row>
      <xdr:rowOff>85725</xdr:rowOff>
    </xdr:from>
    <xdr:to>
      <xdr:col>20</xdr:col>
      <xdr:colOff>133350</xdr:colOff>
      <xdr:row>3</xdr:row>
      <xdr:rowOff>142875</xdr:rowOff>
    </xdr:to>
    <xdr:pic>
      <xdr:nvPicPr>
        <xdr:cNvPr id="10" name="btnDraft"/>
        <xdr:cNvPicPr preferRelativeResize="1">
          <a:picLocks noChangeAspect="1"/>
        </xdr:cNvPicPr>
      </xdr:nvPicPr>
      <xdr:blipFill>
        <a:blip r:embed="rId10"/>
        <a:stretch>
          <a:fillRect/>
        </a:stretch>
      </xdr:blipFill>
      <xdr:spPr>
        <a:xfrm>
          <a:off x="7629525" y="85725"/>
          <a:ext cx="1895475" cy="619125"/>
        </a:xfrm>
        <a:prstGeom prst="rect">
          <a:avLst/>
        </a:prstGeom>
        <a:noFill/>
        <a:ln w="9525" cmpd="sng">
          <a:noFill/>
        </a:ln>
      </xdr:spPr>
    </xdr:pic>
    <xdr:clientData/>
  </xdr:twoCellAnchor>
  <xdr:twoCellAnchor editAs="oneCell">
    <xdr:from>
      <xdr:col>6</xdr:col>
      <xdr:colOff>0</xdr:colOff>
      <xdr:row>20</xdr:row>
      <xdr:rowOff>0</xdr:rowOff>
    </xdr:from>
    <xdr:to>
      <xdr:col>7</xdr:col>
      <xdr:colOff>28575</xdr:colOff>
      <xdr:row>21</xdr:row>
      <xdr:rowOff>0</xdr:rowOff>
    </xdr:to>
    <xdr:pic>
      <xdr:nvPicPr>
        <xdr:cNvPr id="11" name="btnAge"/>
        <xdr:cNvPicPr preferRelativeResize="1">
          <a:picLocks noChangeAspect="1"/>
        </xdr:cNvPicPr>
      </xdr:nvPicPr>
      <xdr:blipFill>
        <a:blip r:embed="rId11"/>
        <a:stretch>
          <a:fillRect/>
        </a:stretch>
      </xdr:blipFill>
      <xdr:spPr>
        <a:xfrm>
          <a:off x="3686175" y="1895475"/>
          <a:ext cx="457200" cy="381000"/>
        </a:xfrm>
        <a:prstGeom prst="rect">
          <a:avLst/>
        </a:prstGeom>
        <a:noFill/>
        <a:ln w="9525" cmpd="sng">
          <a:noFill/>
        </a:ln>
      </xdr:spPr>
    </xdr:pic>
    <xdr:clientData/>
  </xdr:twoCellAnchor>
  <xdr:twoCellAnchor editAs="oneCell">
    <xdr:from>
      <xdr:col>0</xdr:col>
      <xdr:colOff>57150</xdr:colOff>
      <xdr:row>0</xdr:row>
      <xdr:rowOff>38100</xdr:rowOff>
    </xdr:from>
    <xdr:to>
      <xdr:col>12</xdr:col>
      <xdr:colOff>85725</xdr:colOff>
      <xdr:row>4</xdr:row>
      <xdr:rowOff>76200</xdr:rowOff>
    </xdr:to>
    <xdr:pic>
      <xdr:nvPicPr>
        <xdr:cNvPr id="12" name="Picture 263"/>
        <xdr:cNvPicPr preferRelativeResize="1">
          <a:picLocks noChangeAspect="1"/>
        </xdr:cNvPicPr>
      </xdr:nvPicPr>
      <xdr:blipFill>
        <a:blip r:embed="rId12"/>
        <a:stretch>
          <a:fillRect/>
        </a:stretch>
      </xdr:blipFill>
      <xdr:spPr>
        <a:xfrm>
          <a:off x="57150" y="38100"/>
          <a:ext cx="5943600" cy="7620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PlayerData" sheet="Composite Stats"/>
  </cacheSource>
  <cacheFields count="64">
    <cacheField name="Player ID">
      <sharedItems containsMixedTypes="1" containsNumber="1" containsInteger="1" count="427">
        <s v="F044"/>
        <s v="F055"/>
        <s v="F059"/>
        <s v="F122"/>
        <s v="F131"/>
        <s v="F151"/>
        <s v="F196"/>
        <s v="F236"/>
        <s v="F283"/>
        <s v="F286"/>
        <s v="F294"/>
        <s v="P013"/>
        <s v="P028"/>
        <s v="P035"/>
        <s v="P053"/>
        <s v="P121"/>
        <s v="P129"/>
        <s v="P171"/>
        <s v="F009"/>
        <s v="F019"/>
        <s v="F033"/>
        <s v="F063"/>
        <s v="F095"/>
        <s v="F138"/>
        <s v="F157"/>
        <s v="F233"/>
        <s v="P017"/>
        <s v="P030"/>
        <s v="P058"/>
        <s v="P066"/>
        <s v="P116"/>
        <s v="P117"/>
        <s v="P119"/>
        <s v="P122"/>
        <s v="P128"/>
        <s v="P132"/>
        <s v="F007"/>
        <s v="F051"/>
        <s v="F167"/>
        <s v="F176"/>
        <s v="F179"/>
        <s v="F189"/>
        <s v="F235"/>
        <s v="F244"/>
        <s v="P014"/>
        <s v="P100"/>
        <s v="P105"/>
        <s v="P115"/>
        <s v="P157"/>
        <s v="P195"/>
        <s v="P196"/>
        <s v="P243"/>
        <s v="P244"/>
        <n v="1"/>
        <n v="209"/>
        <n v="252"/>
        <n v="334"/>
        <n v="11"/>
        <n v="217"/>
        <n v="264"/>
        <n v="350"/>
        <n v="225"/>
        <n v="280"/>
        <n v="366"/>
        <n v="12"/>
        <n v="233"/>
        <n v="296"/>
        <n v="241"/>
        <n v="312"/>
        <n v="13"/>
        <n v="249"/>
        <n v="328"/>
        <n v="65"/>
        <n v="258"/>
        <n v="344"/>
        <n v="14"/>
        <n v="69"/>
        <n v="274"/>
        <n v="360"/>
        <n v="73"/>
        <n v="290"/>
        <n v="15"/>
        <n v="77"/>
        <n v="306"/>
        <n v="81"/>
        <n v="322"/>
        <n v="16"/>
        <n v="85"/>
        <n v="338"/>
        <n v="17"/>
        <n v="89"/>
        <n v="271"/>
        <n v="354"/>
        <n v="18"/>
        <n v="93"/>
        <n v="287"/>
        <n v="370"/>
        <n v="19"/>
        <n v="97"/>
        <n v="303"/>
        <n v="20"/>
        <n v="101"/>
        <n v="319"/>
        <n v="21"/>
        <n v="105"/>
        <n v="335"/>
        <n v="22"/>
        <n v="109"/>
        <n v="133"/>
        <n v="265"/>
        <n v="351"/>
        <n v="23"/>
        <n v="113"/>
        <n v="141"/>
        <n v="281"/>
        <n v="367"/>
        <n v="24"/>
        <n v="117"/>
        <n v="149"/>
        <n v="297"/>
        <n v="25"/>
        <n v="121"/>
        <n v="157"/>
        <n v="313"/>
        <n v="26"/>
        <n v="125"/>
        <n v="165"/>
        <n v="329"/>
        <n v="27"/>
        <n v="130"/>
        <n v="173"/>
        <n v="259"/>
        <n v="345"/>
        <n v="28"/>
        <n v="138"/>
        <n v="181"/>
        <n v="275"/>
        <n v="361"/>
        <n v="29"/>
        <n v="146"/>
        <n v="189"/>
        <n v="291"/>
        <n v="30"/>
        <n v="154"/>
        <n v="197"/>
        <n v="307"/>
        <n v="31"/>
        <n v="162"/>
        <n v="205"/>
        <n v="323"/>
        <n v="32"/>
        <n v="170"/>
        <n v="213"/>
        <n v="339"/>
        <n v="34"/>
        <n v="178"/>
        <n v="221"/>
        <n v="355"/>
        <n v="36"/>
        <n v="186"/>
        <n v="229"/>
        <n v="371"/>
        <n v="38"/>
        <n v="194"/>
        <n v="237"/>
        <n v="40"/>
        <n v="202"/>
        <n v="245"/>
        <n v="42"/>
        <n v="210"/>
        <n v="253"/>
        <n v="44"/>
        <n v="67"/>
        <n v="218"/>
        <n v="266"/>
        <n v="46"/>
        <n v="71"/>
        <n v="226"/>
        <n v="282"/>
        <n v="48"/>
        <n v="75"/>
        <n v="234"/>
        <n v="298"/>
        <n v="50"/>
        <n v="79"/>
        <n v="242"/>
        <n v="314"/>
        <n v="52"/>
        <n v="83"/>
        <n v="250"/>
        <n v="330"/>
        <n v="54"/>
        <n v="87"/>
        <n v="260"/>
        <n v="346"/>
        <n v="56"/>
        <n v="91"/>
        <n v="276"/>
        <n v="362"/>
        <n v="58"/>
        <n v="95"/>
        <n v="292"/>
        <n v="60"/>
        <n v="99"/>
        <n v="308"/>
        <n v="62"/>
        <n v="103"/>
        <n v="324"/>
        <n v="64"/>
        <n v="107"/>
        <n v="340"/>
        <n v="68"/>
        <n v="111"/>
        <n v="356"/>
        <n v="72"/>
        <n v="115"/>
        <n v="372"/>
        <n v="76"/>
        <n v="119"/>
        <n v="80"/>
        <n v="123"/>
        <n v="84"/>
        <n v="127"/>
        <n v="88"/>
        <n v="134"/>
        <n v="267"/>
        <n v="92"/>
        <n v="142"/>
        <n v="283"/>
        <n v="96"/>
        <n v="150"/>
        <n v="299"/>
        <n v="100"/>
        <n v="158"/>
        <n v="315"/>
        <n v="104"/>
        <n v="166"/>
        <n v="331"/>
        <n v="33"/>
        <n v="108"/>
        <n v="131"/>
        <n v="174"/>
        <n v="261"/>
        <n v="347"/>
        <n v="35"/>
        <n v="112"/>
        <n v="139"/>
        <n v="182"/>
        <n v="277"/>
        <n v="363"/>
        <n v="37"/>
        <n v="116"/>
        <n v="147"/>
        <n v="190"/>
        <n v="293"/>
        <n v="39"/>
        <n v="120"/>
        <n v="155"/>
        <n v="198"/>
        <n v="309"/>
        <n v="41"/>
        <n v="124"/>
        <n v="163"/>
        <n v="206"/>
        <n v="325"/>
        <n v="43"/>
        <n v="128"/>
        <n v="171"/>
        <n v="214"/>
        <n v="341"/>
        <n v="45"/>
        <n v="136"/>
        <n v="179"/>
        <n v="222"/>
        <n v="357"/>
        <n v="47"/>
        <n v="144"/>
        <n v="187"/>
        <n v="230"/>
        <n v="373"/>
        <n v="49"/>
        <n v="152"/>
        <n v="195"/>
        <n v="238"/>
        <n v="51"/>
        <n v="160"/>
        <n v="203"/>
        <n v="246"/>
        <n v="2"/>
        <n v="53"/>
        <n v="168"/>
        <n v="211"/>
        <n v="254"/>
        <n v="55"/>
        <n v="176"/>
        <n v="219"/>
        <n v="268"/>
        <n v="57"/>
        <n v="184"/>
        <n v="227"/>
        <n v="284"/>
        <n v="59"/>
        <n v="192"/>
        <n v="235"/>
        <n v="300"/>
        <n v="61"/>
        <n v="200"/>
        <n v="243"/>
        <n v="316"/>
        <n v="63"/>
        <n v="208"/>
        <n v="251"/>
        <n v="332"/>
        <n v="66"/>
        <n v="216"/>
        <n v="262"/>
        <n v="348"/>
        <n v="70"/>
        <n v="224"/>
        <n v="278"/>
        <n v="364"/>
        <n v="3"/>
        <n v="74"/>
        <n v="232"/>
        <n v="294"/>
        <n v="78"/>
        <n v="240"/>
        <n v="310"/>
        <n v="82"/>
        <n v="248"/>
        <n v="326"/>
        <n v="86"/>
        <n v="256"/>
        <n v="342"/>
        <n v="90"/>
        <n v="272"/>
        <n v="358"/>
        <n v="94"/>
        <n v="288"/>
        <n v="374"/>
        <n v="98"/>
        <n v="304"/>
        <n v="102"/>
        <n v="320"/>
        <n v="4"/>
        <n v="106"/>
        <n v="336"/>
        <n v="110"/>
        <n v="135"/>
        <n v="269"/>
        <n v="352"/>
        <n v="114"/>
        <n v="143"/>
        <n v="285"/>
        <n v="368"/>
        <n v="118"/>
        <n v="151"/>
        <n v="301"/>
        <n v="5"/>
        <n v="122"/>
        <n v="159"/>
        <n v="317"/>
        <n v="126"/>
        <n v="167"/>
        <n v="333"/>
        <n v="132"/>
        <n v="175"/>
        <n v="263"/>
        <n v="349"/>
        <n v="140"/>
        <n v="183"/>
        <n v="279"/>
        <n v="365"/>
        <n v="6"/>
        <n v="148"/>
        <n v="191"/>
        <n v="295"/>
        <n v="156"/>
        <n v="199"/>
        <n v="311"/>
        <n v="164"/>
        <n v="207"/>
        <n v="327"/>
        <n v="129"/>
        <n v="172"/>
        <n v="215"/>
        <n v="257"/>
        <n v="343"/>
        <n v="7"/>
        <n v="137"/>
        <n v="180"/>
        <n v="223"/>
        <n v="273"/>
        <n v="359"/>
        <n v="145"/>
        <n v="188"/>
        <n v="231"/>
        <n v="289"/>
        <n v="153"/>
        <n v="196"/>
        <n v="239"/>
        <n v="305"/>
        <n v="161"/>
        <n v="204"/>
        <n v="247"/>
        <n v="321"/>
        <n v="8"/>
        <n v="169"/>
        <n v="212"/>
        <n v="255"/>
        <n v="337"/>
        <n v="177"/>
        <n v="220"/>
        <n v="270"/>
        <n v="353"/>
        <n v="9"/>
        <n v="185"/>
        <n v="228"/>
        <n v="286"/>
        <n v="369"/>
        <n v="193"/>
        <n v="236"/>
        <n v="302"/>
        <n v="10"/>
        <n v="201"/>
        <n v="244"/>
        <n v="318"/>
      </sharedItems>
    </cacheField>
    <cacheField name="LastName">
      <sharedItems containsMixedTypes="0"/>
    </cacheField>
    <cacheField name="FirstName">
      <sharedItems containsMixedTypes="0"/>
    </cacheField>
    <cacheField name="Team">
      <sharedItems containsMixedTypes="0" count="3">
        <s v="CHA"/>
        <s v="CHN"/>
        <s v="STL"/>
      </sharedItems>
    </cacheField>
    <cacheField name="Lg">
      <sharedItems containsBlank="1" containsMixedTypes="0" count="7">
        <s v="AL"/>
        <s v="NL"/>
        <m/>
        <s v="Low"/>
        <e v="#N/A"/>
        <s v="High"/>
        <s v="Med"/>
      </sharedItems>
    </cacheField>
    <cacheField name="Sleeper">
      <sharedItems containsBlank="1" containsMixedTypes="0" count="3">
        <m/>
        <s v="Yes"/>
        <s v="Y"/>
      </sharedItems>
    </cacheField>
    <cacheField name="Risk">
      <sharedItems containsBlank="1" containsMixedTypes="0" count="5">
        <s v="Low"/>
        <s v="High"/>
        <s v="Med"/>
        <m/>
        <s v=" "/>
      </sharedItems>
    </cacheField>
    <cacheField name="Age">
      <sharedItems containsSemiMixedTypes="0" containsString="0" containsMixedTypes="0" containsNumber="1" containsInteger="1" count="24">
        <n v="33"/>
        <n v="31"/>
        <n v="36"/>
        <n v="30"/>
        <n v="32"/>
        <n v="29"/>
        <n v="27"/>
        <n v="28"/>
        <n v="22"/>
        <n v="25"/>
        <n v="35"/>
        <n v="26"/>
        <n v="24"/>
        <n v="37"/>
        <n v="34"/>
        <n v="21"/>
        <n v="23"/>
        <n v="38"/>
        <n v="40"/>
        <n v="42"/>
        <n v="44"/>
        <n v="39"/>
        <n v="41"/>
        <n v="43"/>
      </sharedItems>
    </cacheField>
    <cacheField name="Comment">
      <sharedItems containsMixedTypes="0"/>
    </cacheField>
    <cacheField name="C">
      <sharedItems containsMixedTypes="1" containsNumber="1" containsInteger="1" count="5">
        <n v="0"/>
        <n v="132"/>
        <s v=" "/>
        <n v="102"/>
        <n v="127"/>
      </sharedItems>
    </cacheField>
    <cacheField name="1B">
      <sharedItems containsMixedTypes="1" containsNumber="1" containsInteger="1" count="10">
        <n v="0"/>
        <n v="140"/>
        <n v="3"/>
        <s v=" "/>
        <n v="47"/>
        <n v="1"/>
        <n v="143"/>
        <n v="6"/>
        <n v="11"/>
        <n v="4"/>
      </sharedItems>
    </cacheField>
    <cacheField name="2B">
      <sharedItems containsMixedTypes="1" containsNumber="1" containsInteger="1" count="6">
        <n v="0"/>
        <n v="136"/>
        <n v="26"/>
        <s v=" "/>
        <n v="1"/>
        <n v="133"/>
      </sharedItems>
    </cacheField>
    <cacheField name="3B">
      <sharedItems containsMixedTypes="1" containsNumber="1" containsInteger="1" count="8">
        <n v="0"/>
        <n v="149"/>
        <n v="11"/>
        <s v=" "/>
        <n v="156"/>
        <n v="40"/>
        <n v="28"/>
        <n v="142"/>
      </sharedItems>
    </cacheField>
    <cacheField name="SS">
      <sharedItems containsMixedTypes="1" containsNumber="1" containsInteger="1" count="7">
        <n v="0"/>
        <n v="132"/>
        <n v="41"/>
        <s v=" "/>
        <n v="7"/>
        <n v="23"/>
        <n v="120"/>
      </sharedItems>
    </cacheField>
    <cacheField name="OF">
      <sharedItems containsMixedTypes="1" containsNumber="1" containsInteger="1" count="13">
        <n v="146"/>
        <n v="0"/>
        <n v="135"/>
        <n v="15"/>
        <n v="134"/>
        <s v=" "/>
        <n v="158"/>
        <n v="133"/>
        <n v="143"/>
        <n v="64"/>
        <n v="99"/>
        <n v="70"/>
        <n v="148"/>
      </sharedItems>
    </cacheField>
    <cacheField name="DH">
      <sharedItems containsMixedTypes="1" containsNumber="1" containsInteger="1" count="4">
        <n v="0"/>
        <n v="200"/>
        <s v=" "/>
        <n v="1"/>
      </sharedItems>
    </cacheField>
    <cacheField name="AB">
      <sharedItems containsString="0" containsBlank="1" containsMixedTypes="0" containsNumber="1" containsInteger="1" count="25">
        <n v="534"/>
        <n v="551"/>
        <n v="463"/>
        <n v="491"/>
        <n v="548"/>
        <n v="511"/>
        <n v="488"/>
        <n v="455"/>
        <n v="275"/>
        <n v="350"/>
        <n v="250"/>
        <m/>
        <n v="643"/>
        <n v="574"/>
        <n v="585"/>
        <n v="525"/>
        <n v="522"/>
        <n v="554"/>
        <n v="620"/>
        <n v="573"/>
        <n v="446"/>
        <n v="504"/>
        <n v="608"/>
        <n v="413"/>
        <n v="466"/>
      </sharedItems>
    </cacheField>
    <cacheField name="H">
      <sharedItems containsString="0" containsBlank="1" containsMixedTypes="0" containsNumber="1" containsInteger="1" count="24">
        <n v="148"/>
        <n v="155"/>
        <n v="126"/>
        <n v="132"/>
        <n v="151"/>
        <n v="146"/>
        <n v="118"/>
        <n v="77"/>
        <n v="95"/>
        <n v="63"/>
        <m/>
        <n v="175"/>
        <n v="164"/>
        <n v="173"/>
        <n v="137"/>
        <n v="159"/>
        <n v="140"/>
        <n v="157"/>
        <n v="189"/>
        <n v="114"/>
        <n v="127"/>
        <n v="178"/>
        <n v="149"/>
        <n v="107"/>
      </sharedItems>
    </cacheField>
    <cacheField name="AVG">
      <sharedItems containsString="0" containsBlank="1" containsMixedTypes="0" containsNumber="1" count="27">
        <n v="0.27715355805243447"/>
        <n v="0.2813067150635209"/>
        <n v="0.27213822894168466"/>
        <n v="0.26883910386965376"/>
        <n v="0.2755474452554745"/>
        <n v="0.2857142857142857"/>
        <n v="0.27049180327868855"/>
        <n v="0.25934065934065936"/>
        <n v="0.28"/>
        <n v="0.2714285714285714"/>
        <n v="0.252"/>
        <m/>
        <n v="0.27216174183514774"/>
        <n v="0.29572649572649573"/>
        <n v="0.3010989010989011"/>
        <n v="0.3028571428571429"/>
        <n v="0.2681992337164751"/>
        <n v="0.2833935018050541"/>
        <n v="0.2645161290322581"/>
        <n v="0.3298429319371728"/>
        <n v="0.29904761904761906"/>
        <n v="0.2556053811659193"/>
        <n v="0.251984126984127"/>
        <n v="0.29276315789473684"/>
        <n v="0.2718978102189781"/>
        <n v="0.25907990314769974"/>
        <n v="0.2703862660944206"/>
      </sharedItems>
    </cacheField>
    <cacheField name="HR">
      <sharedItems containsString="0" containsBlank="1" containsMixedTypes="0" containsNumber="1" containsInteger="1" count="22">
        <n v="39"/>
        <n v="35"/>
        <n v="38"/>
        <n v="16"/>
        <n v="17"/>
        <n v="28"/>
        <n v="1"/>
        <n v="20"/>
        <n v="5"/>
        <n v="6"/>
        <n v="7"/>
        <m/>
        <n v="45"/>
        <n v="42"/>
        <n v="18"/>
        <n v="24"/>
        <n v="15"/>
        <n v="4"/>
        <n v="50"/>
        <n v="25"/>
        <n v="26"/>
        <n v="10"/>
      </sharedItems>
    </cacheField>
    <cacheField name="RBI">
      <sharedItems containsString="0" containsBlank="1" containsMixedTypes="0" containsNumber="1" containsInteger="1" count="22">
        <n v="106"/>
        <n v="102"/>
        <n v="96"/>
        <n v="62"/>
        <n v="60"/>
        <n v="82"/>
        <n v="41"/>
        <n v="39"/>
        <n v="34"/>
        <n v="25"/>
        <m/>
        <n v="117"/>
        <n v="115"/>
        <n v="70"/>
        <n v="79"/>
        <n v="80"/>
        <n v="52"/>
        <n v="133"/>
        <n v="53"/>
        <n v="71"/>
        <n v="49"/>
        <n v="51"/>
      </sharedItems>
    </cacheField>
    <cacheField name="R">
      <sharedItems containsString="0" containsBlank="1" containsMixedTypes="0" containsNumber="1" containsInteger="1" count="26">
        <n v="92"/>
        <n v="94"/>
        <n v="95"/>
        <n v="64"/>
        <n v="70"/>
        <n v="79"/>
        <n v="53"/>
        <n v="33"/>
        <n v="41"/>
        <n v="34"/>
        <m/>
        <n v="117"/>
        <n v="106"/>
        <n v="63"/>
        <n v="83"/>
        <n v="72"/>
        <n v="90"/>
        <n v="76"/>
        <n v="126"/>
        <n v="100"/>
        <n v="75"/>
        <n v="96"/>
        <n v="85"/>
        <n v="68"/>
        <n v="30"/>
        <n v="55"/>
      </sharedItems>
    </cacheField>
    <cacheField name="SB">
      <sharedItems containsString="0" containsBlank="1" containsMixedTypes="0" containsNumber="1" containsInteger="1" count="15">
        <n v="6"/>
        <n v="0"/>
        <n v="13"/>
        <n v="1"/>
        <n v="32"/>
        <n v="4"/>
        <n v="7"/>
        <n v="5"/>
        <m/>
        <n v="34"/>
        <n v="12"/>
        <n v="8"/>
        <n v="15"/>
        <n v="10"/>
        <n v="19"/>
      </sharedItems>
    </cacheField>
    <cacheField name="Pos1">
      <sharedItems containsMixedTypes="0" count="3">
        <s v=" "/>
        <s v="SP"/>
        <s v="RP"/>
      </sharedItems>
    </cacheField>
    <cacheField name="Pos2">
      <sharedItems containsMixedTypes="0" count="3">
        <s v=" "/>
        <s v="SP"/>
        <s v="RP"/>
      </sharedItems>
    </cacheField>
    <cacheField name="W">
      <sharedItems containsString="0" containsBlank="1" containsMixedTypes="0" containsNumber="1" containsInteger="1" count="12">
        <m/>
        <n v="13"/>
        <n v="12"/>
        <n v="3"/>
        <n v="4"/>
        <n v="8"/>
        <n v="14"/>
        <n v="10"/>
        <n v="6"/>
        <n v="5"/>
        <n v="16"/>
        <n v="7"/>
      </sharedItems>
    </cacheField>
    <cacheField name="IP">
      <sharedItems containsString="0" containsBlank="1" containsMixedTypes="0" containsNumber="1" containsInteger="1" count="23">
        <m/>
        <n v="221"/>
        <n v="212"/>
        <n v="208"/>
        <n v="200"/>
        <n v="70"/>
        <n v="60"/>
        <n v="175"/>
        <n v="218"/>
        <n v="211"/>
        <n v="198"/>
        <n v="195"/>
        <n v="120"/>
        <n v="80"/>
        <n v="74"/>
        <n v="62"/>
        <n v="45"/>
        <n v="220"/>
        <n v="174"/>
        <n v="170"/>
        <n v="122"/>
        <n v="75"/>
        <n v="92"/>
      </sharedItems>
    </cacheField>
    <cacheField name="K">
      <sharedItems containsString="0" containsBlank="1" containsMixedTypes="0" containsNumber="1" count="26">
        <m/>
        <n v="120.32222222222224"/>
        <n v="111.18222222222222"/>
        <n v="187.2"/>
        <n v="137.77777777777777"/>
        <n v="78.55555555555556"/>
        <n v="53.333333333333336"/>
        <n v="116.66666666666666"/>
        <n v="208.3111111111111"/>
        <n v="199.27777777777777"/>
        <n v="96.8"/>
        <n v="179.83333333333337"/>
        <n v="113.33333333333334"/>
        <n v="57.77777777777778"/>
        <n v="67.4222222222222"/>
        <n v="61.44444444444445"/>
        <n v="65.44444444444444"/>
        <n v="55"/>
        <n v="178.44444444444443"/>
        <n v="116"/>
        <n v="100.31111111111112"/>
        <n v="64"/>
        <n v="52.66666666666667"/>
        <n v="41.66666666666667"/>
        <n v="51.11111111111111"/>
        <n v="42.666666666666664"/>
      </sharedItems>
    </cacheField>
    <cacheField name="HA">
      <sharedItems containsString="0" containsBlank="1" containsMixedTypes="0" containsNumber="1" count="27">
        <m/>
        <n v="245.55555555555557"/>
        <n v="237.91111111111113"/>
        <n v="202.22222222222223"/>
        <n v="200"/>
        <n v="58.333333333333336"/>
        <n v="52.66666666666667"/>
        <n v="194.44444444444443"/>
        <n v="174.4"/>
        <n v="187.55555555555554"/>
        <n v="214.5"/>
        <n v="190.66666666666669"/>
        <n v="109.33333333333333"/>
        <n v="83.55555555555556"/>
        <n v="68.24444444444444"/>
        <n v="66.88888888888889"/>
        <n v="51.66666666666667"/>
        <n v="36.5"/>
        <n v="205.33333333333334"/>
        <n v="174"/>
        <n v="168.11111111111111"/>
        <n v="119.28888888888889"/>
        <n v="128"/>
        <n v="50"/>
        <n v="77.5"/>
        <n v="97.1111111111111"/>
        <n v="88.88888888888889"/>
      </sharedItems>
    </cacheField>
    <cacheField name="BB">
      <sharedItems containsString="0" containsBlank="1" containsMixedTypes="0" containsNumber="1" count="26">
        <m/>
        <n v="49.111111111111114"/>
        <n v="43.57777777777778"/>
        <n v="54.31111111111111"/>
        <n v="58.888888888888886"/>
        <n v="31.888888888888886"/>
        <n v="18.666666666666668"/>
        <n v="70"/>
        <n v="96.88888888888889"/>
        <n v="67.98888888888888"/>
        <n v="72.6"/>
        <n v="75.83333333333334"/>
        <n v="46.66666666666667"/>
        <n v="35.55555555555556"/>
        <n v="17.266666666666666"/>
        <n v="31.11111111111111"/>
        <n v="28.933333333333337"/>
        <n v="18"/>
        <n v="44"/>
        <n v="71.53333333333333"/>
        <n v="62.33333333333333"/>
        <n v="44.73333333333333"/>
        <n v="28.666666666666668"/>
        <n v="19.166666666666668"/>
        <n v="28.622222222222216"/>
        <n v="24.88888888888889"/>
      </sharedItems>
    </cacheField>
    <cacheField name="IBB">
      <sharedItems containsString="0" containsBlank="1" containsMixedTypes="0" containsNumber="1" containsInteger="1" count="9">
        <m/>
        <n v="4"/>
        <n v="3"/>
        <n v="2"/>
        <n v="0"/>
        <n v="5"/>
        <n v="6"/>
        <n v="1"/>
        <n v="8"/>
      </sharedItems>
    </cacheField>
    <cacheField name="HBP">
      <sharedItems containsString="0" containsBlank="1" containsMixedTypes="0" containsNumber="1" containsInteger="1" count="9">
        <m/>
        <n v="6"/>
        <n v="5"/>
        <n v="10"/>
        <n v="9"/>
        <n v="8"/>
        <n v="3"/>
        <n v="4"/>
        <n v="2"/>
      </sharedItems>
    </cacheField>
    <cacheField name="HRA">
      <sharedItems containsString="0" containsBlank="1" containsMixedTypes="0" containsNumber="1" count="26">
        <m/>
        <n v="29.46666666666667"/>
        <n v="29.444444444444446"/>
        <n v="28.88888888888889"/>
        <n v="25.555555555555554"/>
        <n v="5.833333333333333"/>
        <n v="4.333333333333334"/>
        <n v="23.333333333333332"/>
        <n v="21.8"/>
        <n v="28.13333333333333"/>
        <n v="30.8"/>
        <n v="25.35"/>
        <n v="14.666666666666668"/>
        <n v="9.866666666666667"/>
        <n v="9.62"/>
        <n v="6.222222222222222"/>
        <n v="6.751111111111111"/>
        <n v="5"/>
        <n v="17.84444444444444"/>
        <n v="18.56"/>
        <n v="18.88888888888889"/>
        <n v="18.3"/>
        <n v="13.333333333333334"/>
        <n v="6.666666666666668"/>
        <n v="9.2"/>
        <n v="11.555555555555557"/>
      </sharedItems>
    </cacheField>
    <cacheField name="SV">
      <sharedItems containsString="0" containsBlank="1" containsMixedTypes="0" containsNumber="1" containsInteger="1" count="7">
        <m/>
        <n v="0"/>
        <n v="37"/>
        <n v="3"/>
        <n v="25"/>
        <n v="15"/>
        <n v="35"/>
      </sharedItems>
    </cacheField>
    <cacheField name="BF">
      <sharedItems containsString="0" containsBlank="1" containsMixedTypes="0" containsNumber="1" count="27">
        <m/>
        <n v="928.2"/>
        <n v="902.9080000000001"/>
        <n v="894.4"/>
        <n v="850"/>
        <n v="301.7"/>
        <n v="254.4"/>
        <n v="761.25"/>
        <n v="934.13"/>
        <n v="886.2"/>
        <n v="839.52"/>
        <n v="848.25"/>
        <n v="505.2"/>
        <n v="345.6"/>
        <n v="307.1"/>
        <n v="308"/>
        <n v="257.3"/>
        <n v="191.25"/>
        <n v="891"/>
        <n v="748.2"/>
        <n v="714"/>
        <n v="522.16"/>
        <n v="510"/>
        <n v="255"/>
        <n v="315"/>
        <n v="391"/>
        <n v="344"/>
      </sharedItems>
    </cacheField>
    <cacheField name="IP/9">
      <sharedItems containsString="0" containsBlank="1" containsMixedTypes="0" containsNumber="1" count="23">
        <m/>
        <n v="24.555555555555557"/>
        <n v="23.555555555555557"/>
        <n v="23.11111111111111"/>
        <n v="22.22222222222222"/>
        <n v="7.777777777777778"/>
        <n v="6.666666666666667"/>
        <n v="19.444444444444443"/>
        <n v="24.22222222222222"/>
        <n v="23.444444444444443"/>
        <n v="22"/>
        <n v="21.666666666666668"/>
        <n v="13.333333333333334"/>
        <n v="8.88888888888889"/>
        <n v="8.222222222222221"/>
        <n v="6.888888888888889"/>
        <n v="5"/>
        <n v="24.444444444444443"/>
        <n v="19.333333333333332"/>
        <n v="18.88888888888889"/>
        <n v="13.555555555555555"/>
        <n v="8.333333333333334"/>
        <n v="10.222222222222221"/>
      </sharedItems>
    </cacheField>
    <cacheField name="rERA">
      <sharedItems containsString="0" containsBlank="1" containsMixedTypes="0" containsNumber="1" count="27">
        <m/>
        <n v="4.3852802253376115"/>
        <n v="4.332242172654173"/>
        <n v="3.705230773531031"/>
        <n v="4.009004945424836"/>
        <n v="3.6519370419474826"/>
        <n v="3.0140446966719083"/>
        <n v="5.302443378945448"/>
        <n v="3.2195871314309445"/>
        <n v="3.4052230552955853"/>
        <n v="5.2304521266752"/>
        <n v="4.1447903911446655"/>
        <n v="3.880038687648455"/>
        <n v="4.898801406571502"/>
        <n v="3.337904769163823"/>
        <n v="3.9653935389610377"/>
        <n v="3.703929461329189"/>
        <n v="3.133042366013072"/>
        <n v="2.9345953118559334"/>
        <n v="4.3726751866886655"/>
        <n v="4.034624754398493"/>
        <n v="4.468776537014316"/>
        <n v="4.827805248366014"/>
        <n v="3.3782455228758175"/>
        <n v="3.646167830687832"/>
        <n v="4.246880534193261"/>
        <n v="4.8021294896640825"/>
      </sharedItems>
    </cacheField>
    <cacheField name="calc">
      <sharedItems containsString="0" containsBlank="1" containsMixedTypes="0" containsNumber="1" count="27">
        <m/>
        <n v="-0.09632005633440288"/>
        <n v="-0.08306054316354317"/>
        <n v="0.07369230661724224"/>
        <n v="-0.002251236356209052"/>
        <n v="0.08701573951312935"/>
        <n v="0.24648882583202292"/>
        <n v="-0.3256108447363619"/>
        <n v="0.19510321714226386"/>
        <n v="0.14869423617610367"/>
        <n v="-0.30761303166879994"/>
        <n v="-0.03619759778616638"/>
        <n v="0.029990328087886264"/>
        <n v="-0.2247003516428756"/>
        <n v="0.1655238077090443"/>
        <n v="0.008651615259740564"/>
        <n v="0.07401763466770273"/>
        <n v="0.216739408496732"/>
        <n v="0.26635117203601666"/>
        <n v="-0.09316879667216638"/>
        <n v="-0.008656188599623249"/>
        <n v="-0.11719413425357894"/>
        <n v="-0.20695131209150341"/>
        <n v="0.15543861928104563"/>
        <n v="0.088458042328042"/>
        <n v="-0.06172013354831529"/>
        <n v="-0.20053237241602062"/>
      </sharedItems>
    </cacheField>
    <cacheField name="ERA">
      <sharedItems containsString="0" containsBlank="1" containsMixedTypes="0" containsNumber="1" count="27">
        <m/>
        <n v="4.3852802253376115"/>
        <n v="4.332242172654173"/>
        <n v="3.778923080148273"/>
        <n v="4.009004945424836"/>
        <n v="3.738952781460612"/>
        <n v="3.2605335225039314"/>
        <n v="5.302443378945448"/>
        <n v="3.4146903485732083"/>
        <n v="3.5539172914716888"/>
        <n v="5.2304521266752"/>
        <n v="4.1447903911446655"/>
        <n v="3.9100290157363413"/>
        <n v="4.898801406571502"/>
        <n v="3.5034285768728672"/>
        <n v="3.974045154220778"/>
        <n v="3.777947095996892"/>
        <n v="3.349781774509804"/>
        <n v="3.20094648389195"/>
        <n v="4.3726751866886655"/>
        <n v="4.034624754398493"/>
        <n v="4.468776537014316"/>
        <n v="4.827805248366014"/>
        <n v="3.533684142156863"/>
        <n v="3.734625873015874"/>
        <n v="4.246880534193261"/>
        <n v="4.8021294896640825"/>
      </sharedItems>
    </cacheField>
    <cacheField name="WHIP">
      <sharedItems containsString="0" containsBlank="1" containsMixedTypes="0" containsNumber="1" count="25">
        <m/>
        <n v="1.3333333333333335"/>
        <n v="1.327777777777778"/>
        <n v="1.2333333333333334"/>
        <n v="1.2944444444444445"/>
        <n v="1.288888888888889"/>
        <n v="1.188888888888889"/>
        <n v="1.5111111111111113"/>
        <n v="1.2444444444444445"/>
        <n v="1.211111111111111"/>
        <n v="1.45"/>
        <n v="1.3666666666666667"/>
        <n v="1.3"/>
        <n v="1.488888888888889"/>
        <n v="1.1555555555555554"/>
        <n v="1.4"/>
        <n v="1.1333333333333333"/>
        <n v="1.4111111111111112"/>
        <n v="1.3555555555555556"/>
        <n v="1.3444444444444443"/>
        <n v="1.4555555555555557"/>
        <n v="1.3111111111111111"/>
        <n v="1.2888888888888892"/>
        <n v="1.3666666666666665"/>
        <n v="1.422222222222222"/>
      </sharedItems>
    </cacheField>
    <cacheField name="A">
      <sharedItems containsString="0" containsBlank="1" containsMixedTypes="0" containsNumber="1" count="27">
        <m/>
        <n v="300.6666666666667"/>
        <n v="286.48888888888894"/>
        <n v="266.53333333333336"/>
        <n v="267.8888888888889"/>
        <n v="98.22222222222223"/>
        <n v="74.33333333333334"/>
        <n v="274.44444444444446"/>
        <n v="280.2888888888889"/>
        <n v="259.5444444444444"/>
        <n v="297.1"/>
        <n v="271.5"/>
        <n v="161"/>
        <n v="121.11111111111111"/>
        <n v="89.5111111111111"/>
        <n v="101"/>
        <n v="83.6"/>
        <n v="56.5"/>
        <n v="254.33333333333334"/>
        <n v="253.53333333333333"/>
        <n v="232.44444444444446"/>
        <n v="172.0222222222222"/>
        <n v="179.66666666666669"/>
        <n v="80.66666666666667"/>
        <n v="98.66666666666669"/>
        <n v="129.73333333333332"/>
        <n v="117.77777777777777"/>
      </sharedItems>
    </cacheField>
    <cacheField name="B">
      <sharedItems containsString="0" containsBlank="1" containsMixedTypes="0" containsNumber="1" count="27">
        <m/>
        <n v="404.7151111111112"/>
        <n v="391.97144444444444"/>
        <n v="354.71200000000005"/>
        <n v="346.24333333333334"/>
        <n v="107.87194444444444"/>
        <n v="88.21833333333335"/>
        <n v="339.811111111111"/>
        <n v="326.1787777777778"/>
        <n v="339.4233333333333"/>
        <n v="385.3275"/>
        <n v="341.3050833333334"/>
        <n v="198.83333333333334"/>
        <n v="148.63600000000002"/>
        <n v="118.05021111111111"/>
        <n v="115.71"/>
        <n v="96.60564444444445"/>
        <n v="66.8525"/>
        <n v="325.1447777777778"/>
        <n v="302.8894666666667"/>
        <n v="287.185"/>
        <n v="220.85972222222222"/>
        <n v="219.74666666666667"/>
        <n v="89.20833333333333"/>
        <n v="121.6825"/>
        <n v="160.2288888888889"/>
        <n v="149.88888888888889"/>
      </sharedItems>
    </cacheField>
    <cacheField name="D">
      <sharedItems containsString="0" containsBlank="1" containsMixedTypes="0" containsNumber="1" count="27">
        <m/>
        <n v="131.09711636221442"/>
        <n v="124.3708811917291"/>
        <n v="105.70502206320815"/>
        <n v="109.12322570806103"/>
        <n v="35.119065624015356"/>
        <n v="25.77658324598184"/>
        <n v="122.50807435788276"/>
        <n v="97.87105349626833"/>
        <n v="99.40807998361709"/>
        <n v="136.3645895869068"/>
        <n v="109.24176849395819"/>
        <n v="63.36533386117709"/>
        <n v="52.08759002057614"/>
        <n v="34.408354162998336"/>
        <n v="37.94386363636363"/>
        <n v="31.38838661311915"/>
        <n v="19.74988888888889"/>
        <n v="92.81162193956023"/>
        <n v="102.63642891680777"/>
        <n v="93.49377840024898"/>
        <n v="72.76080170072272"/>
        <n v="77.41402178649238"/>
        <n v="28.220152505446624"/>
        <n v="38.11430687830689"/>
        <n v="53.1637540968078"/>
        <n v="51.31854722939993"/>
      </sharedItems>
    </cacheField>
    <cacheField name="ER">
      <sharedItems containsString="0" containsBlank="1" containsMixedTypes="0" containsNumber="1" count="27">
        <m/>
        <n v="107.68299219995691"/>
        <n v="102.04837117807607"/>
        <n v="87.33511118564898"/>
        <n v="89.08899878721859"/>
        <n v="29.080743855804762"/>
        <n v="21.73689015002621"/>
        <n v="103.10306570171704"/>
        <n v="82.71138844321771"/>
        <n v="83.31961650005849"/>
        <n v="115.06994678685439"/>
        <n v="89.80379180813442"/>
        <n v="52.13372020981788"/>
        <n v="43.544901391746684"/>
        <n v="28.805968298732466"/>
        <n v="30.90924008838383"/>
        <n v="26.025857772423034"/>
        <n v="16.74890887254902"/>
        <n v="78.24535849513656"/>
        <n v="84.53838694264753"/>
        <n v="76.20957869419375"/>
        <n v="60.57674861286072"/>
        <n v="64.37073664488018"/>
        <n v="23.557894281045755"/>
        <n v="31.121882275132286"/>
        <n v="43.412556571753335"/>
        <n v="42.685595463680734"/>
      </sharedItems>
    </cacheField>
    <cacheField name="Base$ Value">
      <sharedItems containsSemiMixedTypes="0" containsString="0" containsMixedTypes="0" containsNumber="1"/>
    </cacheField>
    <cacheField name="$ Rank">
      <sharedItems containsSemiMixedTypes="0" containsString="0" containsMixedTypes="0" containsNumber="1"/>
    </cacheField>
    <cacheField name="Pitcher">
      <sharedItems containsMixedTypes="0" count="3">
        <s v="N"/>
        <s v="Y"/>
        <s v="IF(RC[10]&lt;&gt;&quot;&quot;,&quot;Y&quot;,&quot;N&quot;)"/>
      </sharedItems>
    </cacheField>
    <cacheField name="qC">
      <sharedItems containsMixedTypes="0" count="3">
        <s v="N"/>
        <s v="Y"/>
        <s v="IF(RC[-38]&gt;='League Settings'!R11C3,&quot;Y&quot;,&quot;N&quot;)"/>
      </sharedItems>
    </cacheField>
    <cacheField name="q1B">
      <sharedItems containsMixedTypes="0" count="3">
        <s v="N"/>
        <s v="Y"/>
        <s v="IF(RC[-38]&gt;='League Settings'!R12C3,&quot;Y&quot;,&quot;N&quot;)"/>
      </sharedItems>
    </cacheField>
    <cacheField name="q2B">
      <sharedItems containsMixedTypes="0" count="3">
        <s v="N"/>
        <s v="Y"/>
        <s v="IF(RC[-38]&gt;='League Settings'!R13C3,&quot;Y&quot;,&quot;N&quot;)"/>
      </sharedItems>
    </cacheField>
    <cacheField name="q3B">
      <sharedItems containsMixedTypes="0" count="3">
        <s v="N"/>
        <s v="Y"/>
        <s v="IF(RC[-38]&gt;='League Settings'!R14C3,&quot;Y&quot;,&quot;N&quot;)"/>
      </sharedItems>
    </cacheField>
    <cacheField name="qSS">
      <sharedItems containsMixedTypes="0" count="3">
        <s v="N"/>
        <s v="Y"/>
        <s v="IF(RC[-38]&gt;='League Settings'!R15C3,&quot;Y&quot;,&quot;N&quot;)"/>
      </sharedItems>
    </cacheField>
    <cacheField name="qOF">
      <sharedItems containsMixedTypes="0" count="3">
        <s v="Y"/>
        <s v="N"/>
        <s v="IF(RC[-38]&gt;='League Settings'!R16C3,&quot;Y&quot;,&quot;N&quot;)"/>
      </sharedItems>
    </cacheField>
    <cacheField name="qDH">
      <sharedItems containsMixedTypes="0" count="3">
        <s v="N"/>
        <s v="Y"/>
        <s v="IF(RC[-38]&gt;='League Settings'!R17C3,&quot;Y&quot;,&quot;N&quot;)"/>
      </sharedItems>
    </cacheField>
    <cacheField name="qCI">
      <sharedItems containsMixedTypes="0" count="3">
        <s v="N"/>
        <s v="Y"/>
        <s v="IF(RC[-6]=&quot;Y&quot;,&quot;Y&quot;,IF(RC[-4]=&quot;Y&quot;,&quot;Y&quot;,&quot;N&quot;))"/>
      </sharedItems>
    </cacheField>
    <cacheField name="qMI">
      <sharedItems containsBlank="1" containsMixedTypes="0" count="3">
        <s v="N"/>
        <s v="Y"/>
        <m/>
      </sharedItems>
    </cacheField>
    <cacheField name="qPitcherType">
      <sharedItems containsMixedTypes="0" count="3">
        <s v=""/>
        <s v="SP"/>
        <s v="RP"/>
      </sharedItems>
    </cacheField>
    <cacheField name="fTeam">
      <sharedItems containsMixedTypes="0" count="31">
        <s v="CHA"/>
        <s v="CHN"/>
        <s v="STL"/>
        <s v=""/>
        <s v="TOR"/>
        <s v="PIT"/>
        <s v="CIN"/>
        <s v="WAS"/>
        <s v="LAA"/>
        <s v="SDN"/>
        <s v="SFN"/>
        <s v="ATL"/>
        <s v="DET"/>
        <s v="FLA"/>
        <s v="MIN"/>
        <s v="SEA"/>
        <s v="BOS"/>
        <s v="OAK"/>
        <s v="BAL"/>
        <s v="PHI"/>
        <s v="NYN"/>
        <s v="HOU"/>
        <s v="TBA"/>
        <s v="ARI"/>
        <s v="NYA"/>
        <s v="COL"/>
        <s v="KCA"/>
        <s v="CLE"/>
        <s v="TEX"/>
        <s v="LAN"/>
        <s v="MIL"/>
      </sharedItems>
    </cacheField>
    <cacheField name="fSleeper">
      <sharedItems containsMixedTypes="0" count="3">
        <s v=""/>
        <s v="Yes"/>
        <s v="Y"/>
      </sharedItems>
    </cacheField>
    <cacheField name="fRisk">
      <sharedItems containsMixedTypes="0" count="5">
        <s v="Low"/>
        <s v="High"/>
        <s v="Med"/>
        <s v=""/>
        <s v=" "/>
      </sharedItems>
    </cacheField>
    <cacheField name="DraftIndex">
      <sharedItems containsString="0" containsMixedTypes="1" count="1">
        <e v="#N/A"/>
      </sharedItems>
    </cacheField>
    <cacheField name="DraftedBy">
      <sharedItems containsMixedTypes="0" count="1">
        <s v=""/>
      </sharedItems>
    </cacheField>
    <cacheField name="Price">
      <sharedItems containsMixedTypes="0" count="1">
        <s v=""/>
      </sharedItems>
    </cacheField>
    <cacheField name="FullName">
      <sharedItems containsMixedTypes="0" count="1088">
        <s v="Jermaine Dye (CHA)"/>
        <s v="Paul Konerko (CHA)"/>
        <s v="Jim Thome (CHA)"/>
        <s v="A.J. Pierzynski (CHA)"/>
        <s v="Tadahito Iguchi (CHA)"/>
        <s v="Joe Crede (CHA)"/>
        <s v="Scott Podsednik (CHA)"/>
        <s v="Juan Uribe (CHA)"/>
        <s v="Alex Cintron (CHA)"/>
        <s v="Ryan Sweeney (CHA)"/>
        <s v="Brian Anderson (CHA)"/>
        <s v="Mark Buehrle (CHA)"/>
        <s v="Jon Garland (CHA)"/>
        <s v="Javier Vazquez (CHA)"/>
        <s v="Jose Contreras (CHA)"/>
        <s v="Bobby Jenks (CHA)"/>
        <s v="Mike MacDougal (CHA)"/>
        <s v="Gavin Floyd (CHA)"/>
        <s v="Alfonso Soriano (CHN)"/>
        <s v="Derrek Lee (CHN)"/>
        <s v="Aramis Ramirez (CHN)"/>
        <s v="Michael Barrett (CHN)"/>
        <s v="Matt Murton (CHN)"/>
        <s v="Jacque Jones (CHN)"/>
        <s v="Mark DeRosa (CHN)"/>
        <s v="Cesar Izturis (CHN)"/>
        <s v="Carlos Zambrano (CHN)"/>
        <s v="Rich Hill (CHN)"/>
        <s v="Jason Marquis (CHN)"/>
        <s v="Ted Lilly (CHN)"/>
        <s v="Mark Prior (CHN)"/>
        <s v="Wade Miller (CHN)"/>
        <s v="Bob Howry (CHN)"/>
        <s v="Ryan Dempster (CHN)"/>
        <s v="Scott Eyre (CHN)"/>
        <s v="Kerry Wood (CHN)"/>
        <s v="Albert Pujols (STL)"/>
        <s v="Scott Rolen (STL)"/>
        <s v="Jim Edmonds (STL)"/>
        <s v="Chris Duncan (STL)"/>
        <s v="David Eckstein (STL)"/>
        <s v="Juan Encarnacion (STL)"/>
        <s v="Yadier Molina (STL)"/>
        <s v="Adam Kennedy (STL)"/>
        <s v="Chris Carpenter (STL)"/>
        <s v="Kip Wells (STL)"/>
        <s v="Adam Wainwright (STL)"/>
        <s v="Anthony Reyes (STL)"/>
        <s v="Mark Mulder (STL)"/>
        <s v="Jason Isringhausen (STL)"/>
        <s v="Braden Looper (STL)"/>
        <s v="Brad Thompson (STL)"/>
        <s v="Ryan Franklin (STL)"/>
        <s v="Abreu, Bobby (NYA)"/>
        <s v="Alou, Moises (NYN)"/>
        <s v="Brown, Emil (KCA)"/>
        <s v="Carlos Lee (HOU)"/>
        <s v="Doug Mientkiewicz (NYA)"/>
        <s v="J.J. Putz (SEA)"/>
        <s v="Josh Bard (SDN)"/>
        <s v="Marte, Andy (CLE)"/>
        <s v="Matsui, Kaz (COL)"/>
        <s v="Miguel Batista (SEA)"/>
        <s v="Molina, Bengie (SFN)"/>
        <s v="Molina, Yadier (STL)"/>
        <s v="Pierzynski, A.J. (CHA)"/>
        <s v="Podsednik, Scott (CHA)"/>
        <s v="Reed Johnson (TOR)"/>
        <s v="Roy Halladay (TOR)"/>
        <s v="Aaron Heilman (NYN)"/>
        <s v="Andy Pettitte (NYA)"/>
        <s v="Bonderman, Jeremy (DET)"/>
        <s v="Chad Qualls (HOU)"/>
        <s v="Chris Burke (HOU)"/>
        <s v="Hideki Okajima (BOS)"/>
        <s v="Jake Peavy (SDN)"/>
        <s v="Jake Woods (SEA)"/>
        <s v="Jose Lopez (SEA)"/>
        <s v="Jose Vidro (SEA)"/>
        <s v="Matt Belisle (CIN)"/>
        <s v="Mike Stanton (CIN)"/>
        <s v="Miller, Wade (CHN)"/>
        <s v="Milton, Eric (CIN)"/>
        <s v="Murton, Matt (CHN)"/>
        <s v="Phillips, Brandon (CIN)"/>
        <s v="Royce Clayton (TOR)"/>
        <s v="Tom Glavine (NYN)"/>
        <s v="Valverde, Jose (ARI)"/>
        <s v="Wang, Chien-Ming (NYA)"/>
        <s v="Alex Rodriguez (NYA)"/>
        <s v="Berroa, Angel (KCA)"/>
        <s v="Craig Biggio (HOU)"/>
        <s v="Jonathan Broxton (LAN)"/>
        <s v="Matt Holliday (COL)"/>
        <s v="Nook Logan (WAS)"/>
        <s v="Rocco Baldelli (TBA)"/>
        <s v="Chris Sampson (HOU)"/>
        <s v="Eric Hinske (BOS)"/>
        <s v="Erik Bedard (BAL)"/>
        <s v="Hernandez, Ramon (BAL)"/>
        <s v="Jose Guillen (SEA)"/>
        <s v="Josh Fogg (COL)"/>
        <s v="Lindstrom, Matt (FLA)"/>
        <s v="Marquis, Jason (CHN)"/>
        <s v="Robinson Tejeda (TEX)"/>
        <s v="Brian Bannister (KCA)"/>
        <s v="Clemens, Roger (HOU)"/>
        <s v="MacDougal, Mike (CHA)"/>
        <s v="Michaels, Jason (CLE)"/>
        <s v="Nick Johnson (WAS)"/>
        <s v="Rogers, Kenny (DET)"/>
        <s v="Smoltz, John (ATL)"/>
        <s v="Stephen Drew (ARI)"/>
        <s v="Bannister, Brian (KCA)"/>
        <s v="Gonzalez, Luis (LAN)"/>
        <s v="Jason Hirsh (COL)"/>
        <s v="Johjima, Kenji (SEA)"/>
        <s v="Martinez, Victor (CLE)"/>
        <s v="Scott Thorman (ATL)"/>
        <s v="Snyder, Chris (ARI)"/>
        <s v="Derek Lowe (LAN)"/>
        <s v="Garret Anderson (LAA)"/>
        <s v="Jarrod Washburn (SEA)"/>
        <s v="Jeff Francis (COL)"/>
        <s v="Jenks, Bobby (CHA)"/>
        <s v="Joe Borowski (CLE)"/>
        <s v="Luis Castillo (MIN)"/>
        <s v="Overbay, Lyle (TOR)"/>
        <s v="Robertson, Nate (DET)"/>
        <s v="Rodriguez, Ivan (DET)"/>
        <s v="Chavez, Eric (OAK)"/>
        <s v="Greg Maddux (SDN)"/>
        <s v="Helms, Wes (PHI)"/>
        <s v="Jamey Carroll (COL)"/>
        <s v="Jeremy Sowers (CLE)"/>
        <s v="Jonathan Sanchez (SFN)"/>
        <s v="Jones, Jacque (CHN)"/>
        <s v="Josh Barfield (CLE)"/>
        <s v="Kory Casto (WAS)"/>
        <s v="Rodney, Fernando (DET)"/>
        <s v="Ryan Shealy (KCA)"/>
        <s v="Soriano, Rafael (ATL)"/>
        <s v="Baez, Danys (BAL)"/>
        <s v="Crosby, Bobby (OAK)"/>
        <s v="Gary Matthews Jr. (LAA)"/>
        <s v="Giles, Brian (SDN)"/>
        <s v="Jake Westbrook (CLE)"/>
        <s v="Jason Michaels (CLE)"/>
        <s v="Jhonny Peralta (CLE)"/>
        <s v="Lind, Adam (TOR)"/>
        <s v="Otsuka, Akinori (TEX)"/>
        <s v="Scott, Luke (HOU)"/>
        <s v="Bedard, Erik (BAL)"/>
        <s v="Benson, Kris (BAL)"/>
        <s v="Garciaparra, Nomar (LAN)"/>
        <s v="Giles, Marcus (SDN)"/>
        <s v="Guerrero, Vladimir (LAA)"/>
        <s v="Guillen, Jose (SEA)"/>
        <s v="Hamels, Cole (PHI)"/>
        <s v="Howard, Ryan (PHI)"/>
        <s v="Javier Valentin (CIN)"/>
        <s v="Wolf, Randy (LAN)"/>
        <s v="Zito, Barry (SFN)"/>
        <s v="Beckett, Josh (BOS)"/>
        <s v="Brian Roberts (BAL)"/>
        <s v="Garko, Ryan (CLE)"/>
        <s v="Greene, Khalil (SDN)"/>
        <s v="Lyle Overbay (TOR)"/>
        <s v="Reggie Sanders (KCA)"/>
        <s v="Garland, Jon (CHA)"/>
        <s v="Kearns, Austin (WAS)"/>
        <s v="Laird, Gerald (TEX)"/>
        <s v="Lofton, Kenny (TEX)"/>
        <s v="Matt Diaz (ATL)"/>
        <s v="Sampson, Chris (HOU)"/>
        <s v="Weaver, Jered (LAA)"/>
        <s v="David Wells (SDN)"/>
        <s v="Durham, Ray (SFN)"/>
        <s v="Gonzalez, Adrian (SDN)"/>
        <s v="Ordonez, Magglio (DET)"/>
        <s v="Wilson Betemit (LAN)"/>
        <s v="Andre Ethier (LAN)"/>
        <s v="Dave Roberts (SFN)"/>
        <s v="Eaton, Adam (PHI)"/>
        <s v="Garrett Atkins (COL)"/>
        <s v="Gonzalez, Alex (CIN)"/>
        <s v="Grady Sizemore (CLE)"/>
        <s v="Odalis Perez (KCA)"/>
        <s v="Wells, Kip (STL)"/>
        <s v="David Ross (CIN)"/>
        <s v="Duncan, Chris (STL)"/>
        <s v="Dunn, Adam (CIN)"/>
        <s v="Ian Kinsler (TEX)"/>
        <s v="Kei Igawa (NYA)"/>
        <s v="Mike Hampton (ATL)"/>
        <s v="Octavio Dotel (KCA)"/>
        <s v="Ray, Chris (BAL)"/>
        <s v="Winn, Randy (SFN)"/>
        <s v="Woods, Jake (SEA)"/>
        <s v="Griffey Jr., Ken (CIN)"/>
        <s v="McCann, Brian (ATL)"/>
        <s v="Mike Gonzalez (ATL)"/>
        <s v="Swisher, Nick (OAK)"/>
        <s v="Tomko, Brett (LAN)"/>
        <s v="Xavier Nady (PIT)"/>
        <s v="DeRosa, Mark (CHN)"/>
        <s v="Miguel Montero (ARI)"/>
        <s v="Mike Lamb (HOU)"/>
        <s v="Street, Huston (OAK)"/>
        <s v="Takashi Saito (LAN)"/>
        <s v="Walker, Tyler (SFN)"/>
        <s v="Wilson, Brian (SFN)"/>
        <s v="Anderson, Garret (LAA)"/>
        <s v="Bay, Jason (PIT)"/>
        <s v="Dye, Jermaine (CHA)"/>
        <s v="Luke Hudson (KCA)"/>
        <s v="Montero, Miguel (ARI)"/>
        <s v="Wood, Kerry (CHN)"/>
        <s v="Zambrano, Carlos (CHN)"/>
        <s v="Adam Dunn (CIN)"/>
        <s v="Brett Myers (PHI)"/>
        <s v="Cabrera, Miguel (FLA)"/>
        <s v="Corey Hart (MIL)"/>
        <s v="David Dellucci (CLE)"/>
        <s v="David Weathers (CIN)"/>
        <s v="Dempster, Ryan (CHN)"/>
        <s v="Fielder, Prince (MIL)"/>
        <s v="John Smoltz (ATL)"/>
        <s v="Jorge Julio (ARI)"/>
        <s v="LaRue, Jason (KCA)"/>
        <s v="Matt Albers (HOU)"/>
        <s v="Ramirez, Manny (BOS)"/>
        <s v="Roberts, Brian (BAL)"/>
        <s v="Aaron Cook (COL)"/>
        <s v="Adrian Beltre (SEA)"/>
        <s v="Andy Marte (CLE)"/>
        <s v="Aurilia, Rich (SFN)"/>
        <s v="Barajas, Rod (PHI)"/>
        <s v="Burrell, Pat (PHI)"/>
        <s v="Dellucci, David (CLE)"/>
        <s v="Denorfia, Chris (CIN)"/>
        <s v="Inge, Brandon (DET)"/>
        <s v="Iwamura, Akinori (TBA)"/>
        <s v="James, Chuck (ATL)"/>
        <s v="Julio, Jorge (ARI)"/>
        <s v="Mark Loretta (HOU)"/>
        <s v="Piazza, Mike (OAK)"/>
        <s v="Ramon Hernandez (BAL)"/>
        <s v="Wainwright, Adam (STL)"/>
        <s v="Washburn, Jarrod (SEA)"/>
        <s v="Willy Taveras (COL)"/>
        <s v="Carlos Silva (MIN)"/>
        <s v="Clark, Brady (MIL)"/>
        <s v="Corey Koskie (MIL)"/>
        <s v="Francisco Cordero (MIL)"/>
        <s v="Frank Thomas (TOR)"/>
        <s v="Ivan Rodriguez (DET)"/>
        <s v="Jones, Andruw (ATL)"/>
        <s v="Jose Valverde (ARI)"/>
        <s v="Tim Lincecum (SFN)"/>
        <s v="Tyler Walker (SFN)"/>
        <s v="Aaron Harang (CIN)"/>
        <s v="Adrian Gonzalez (SDN)"/>
        <s v="Armando Benitez (SFN)"/>
        <s v="Bautista, Jose (PIT)"/>
        <s v="Chris Capuano (MIL)"/>
        <s v="Fossum, Casey (TBA)"/>
        <s v="Jackson, Conor (ARI)"/>
        <s v="Jeff Francoeur (ATL)"/>
        <s v="Johnson, Kelly (ATL)"/>
        <s v="Johnson, Randy (ARI)"/>
        <s v="Jones, Chipper (ATL)"/>
        <s v="Morgan Ensberg (HOU)"/>
        <s v="Ortiz, David (BOS)"/>
        <s v="Scott Olsen (FLA)"/>
        <s v="Thome, Jim (CHA)"/>
        <s v="Trot Nixon (CLE)"/>
        <s v="Utley, Chase (PHI)"/>
        <s v="Weathers, David (CIN)"/>
        <s v="Westbrook, Jake (CLE)"/>
        <s v="Alex Gonzalez (CIN)"/>
        <s v="Capuano, Chris (MIL)"/>
        <s v="Castillo, Luis (MIN)"/>
        <s v="Claudio Vargas (MIL)"/>
        <s v="Craig Counsell (MIL)"/>
        <s v="Jason Lane (HOU)"/>
        <s v="Mark Ellis (OAK)"/>
        <s v="Sergio Mitre (FLA)"/>
        <s v="Terrmel Sledge (SDN)"/>
        <s v="Thompson, Brad (STL)"/>
        <s v="Todd Helton (COL)"/>
        <s v="Trevor Hoffman (SDN)"/>
        <s v="Counsell, Craig (MIL)"/>
        <s v="Hideki Matsui (NYA)"/>
        <s v="Mark Kotsay (OAK)"/>
        <s v="Mike Piazza (OAK)"/>
        <s v="Sanchez, Alex (FLA)"/>
        <s v="Young, Delmon (TBA)"/>
        <s v="Anderson, Brian (CHA)"/>
        <s v="Arroyo, Bronson (CIN)"/>
        <s v="Atkins, Garrett (COL)"/>
        <s v="Cuddyer, Michael (MIN)"/>
        <s v="Heilman, Aaron (NYN)"/>
        <s v="Hughes, Philip (NYA)"/>
        <s v="Humber, Philip (NYN)"/>
        <s v="Okajima, Hideki (BOS)"/>
        <s v="Travis Hafner (CLE)"/>
        <s v="Young, Michael (TEX)"/>
        <s v="Cantu, Jorge (TBA)"/>
        <s v="Casey Fossum (TBA)"/>
        <s v="Cruz, Nelson (TEX)"/>
        <s v="Frank Catalanotto (TEX)"/>
        <s v="Lester, Jon (BOS)"/>
        <s v="Lugo, Julio (BOS)"/>
        <s v="Napoli, Mike (LAA)"/>
        <s v="Rod Barajas (PHI)"/>
        <s v="Ryan Howard (PHI)"/>
        <s v="Ryan Madson (PHI)"/>
        <s v="Sanchez, Anibal (FLA)"/>
        <s v="Taveras, Willy (COL)"/>
        <s v="Vargas, Claudio (MIL)"/>
        <s v="Carl Crawford (TBA)"/>
        <s v="Cordero, Francisco (MIL)"/>
        <s v="Endy Chavez (NYN)"/>
        <s v="Fernando Rodney (DET)"/>
        <s v="Jason Jennings (HOU)"/>
        <s v="Loewen, Adam (BAL)"/>
        <s v="Lowell, Mike (BOS)"/>
        <s v="Milton Bradley (OAK)"/>
        <s v="Ruiz, Carlos (PHI)"/>
        <s v="Scott Baker (MIN)"/>
        <s v="Sheets, Ben (MIL)"/>
        <s v="Taylor Buchholz (COL)"/>
        <s v="Troy Tulowitzki (COL)"/>
        <s v="Brian Schneider (WAS)"/>
        <s v="Casey, Sean (DET)"/>
        <s v="Clayton, Royce (TOR)"/>
        <s v="Crawford, Carl (TBA)"/>
        <s v="Diaz, Matt (ATL)"/>
        <s v="Doug Davis (ARI)"/>
        <s v="Jennings, Jason (HOU)"/>
        <s v="Ronny Paulino (PIT)"/>
        <s v="Rowand, Aaron (PHI)"/>
        <s v="Suppan, Jeff (MIL)"/>
        <s v="Tulowitzki, Troy (COL)"/>
        <s v="Vernon Wells (TOR)"/>
        <s v="Brandon Claussen (WAS)"/>
        <s v="Chacin, Gustavo (TOR)"/>
        <s v="Craig Monroe (DET)"/>
        <s v="Davis, Doug (ARI)"/>
        <s v="Hernandez, Orlando (NYN)"/>
        <s v="Joe Blanton (OAK)"/>
        <s v="Joe Kennedy (OAK)"/>
        <s v="Kemp, Matt (LAN)"/>
        <s v="Kent, Jeff (LAN)"/>
        <s v="Noah Lowry (SFN)"/>
        <s v="Rollins, Jimmy (PHI)"/>
        <s v="Seo, Jae (TBA)"/>
        <s v="Silva, Carlos (MIN)"/>
        <s v="Torrealba, Yorvit (COL)"/>
        <s v="Dana Eveland (ARI)"/>
        <s v="Davies, Kyle (ATL)"/>
        <s v="Johnson, Dan (OAK)"/>
        <s v="Rauch, Jon (WAS)"/>
        <s v="Santana, Johan (MIN)"/>
        <s v="Carlos Guillen (DET)"/>
        <s v="Drew, Stephen (ARI)"/>
        <s v="Jason Kendall (OAK)"/>
        <s v="Nomar Garciaparra (LAN)"/>
        <s v="Ryan Church (WAS)"/>
        <s v="Sammy Sosa (TEX)"/>
        <s v="Vicente Padilla (TEX)"/>
        <s v="Bobby Abreu (NYA)"/>
        <s v="Catalanotto, Frank (TEX)"/>
        <s v="Mike Jacobs (FLA)"/>
        <s v="Punto, Nick (MIN)"/>
        <s v="Redding, Tim (WAS)"/>
        <s v="Wickman, Bob (ATL)"/>
        <s v="Billy Wagner (NYN)"/>
        <s v="Kelvim Escobar (LAA)"/>
        <s v="Kendry Morales (LAA)"/>
        <s v="Kuo, Hong-Chih (LAN)"/>
        <s v="Miguel Olivo (FLA)"/>
        <s v="Scott Kazmir (TBA)"/>
        <s v="Seth McClung (TBA)"/>
        <s v="Shaun Marcum (TOR)"/>
        <s v="Webb, Brandon (ARI)"/>
        <s v="Curtis Granderson (DET)"/>
        <s v="Dan Wheeler (HOU)"/>
        <s v="Kendrick, Howie (LAA)"/>
        <s v="Kotchman, Casey (LAA)"/>
        <s v="Mitre, Sergio (FLA)"/>
        <s v="Perkins, Glen (MIN)"/>
        <s v="Ryan Zimmerman (WAS)"/>
        <s v="Sean Casey (DET)"/>
        <s v="Andruw Jones (ATL)"/>
        <s v="Matt Lindstrom (FLA)"/>
        <s v="Miguel Cabrera (FLA)"/>
        <s v="Prince Fielder (MIL)"/>
        <s v="Shields, Jamie (TBA)"/>
        <s v="Tim Hudson (ATL)"/>
        <s v="Beltran, Carlos (NYN)"/>
        <s v="Justin Duchscherer (OAK)"/>
        <s v="Klesko, Ryan (SFN)"/>
        <s v="Lieber, Jon (PHI)"/>
        <s v="Matt Garza (MIN)"/>
        <s v="Mauer, Joe (MIN)"/>
        <s v="Tracy, Chad (ARI)"/>
        <s v="Verlander, Justin (DET)"/>
        <s v="Dan Haren (OAK)"/>
        <s v="Hong-Chih Kuo (LAN)"/>
        <s v="Kaz Matsui (COL)"/>
        <s v="Kenji Johjima (SEA)"/>
        <s v="Kennedy, Adam (STL)"/>
        <s v="Khalil Greene (SDN)"/>
        <s v="Kyle Lohse (CIN)"/>
        <s v="Wheeler, Dan (HOU)"/>
        <s v="Howie Kendrick (LAA)"/>
        <s v="Jacobs, Mike (FLA)"/>
        <s v="Josh Johnson (FLA)"/>
        <s v="Mench, Kevin (MIL)"/>
        <s v="Chris Ray (BAL)"/>
        <s v="Dan Johnson (OAK)"/>
        <s v="Ian Snell (PIT)"/>
        <s v="Johnson, Josh (FLA)"/>
        <s v="Keith Foulke (CLE)"/>
        <s v="O'Connor, Mike (WAS)"/>
        <s v="Reyes, Jose (NYN)"/>
        <s v="Sheffield, Gary (DET)"/>
        <s v="Woody Williams (HOU)"/>
        <s v="Adam Everett (HOU)"/>
        <s v="Albers, Matt (HOU)"/>
        <s v="Ausmus, Brad (HOU)"/>
        <s v="Coco Crisp (BOS)"/>
        <s v="Jeremy Hermida (FLA)"/>
        <s v="Joe Mauer (MIN)"/>
        <s v="Kevin Kouzmanoff (SDN)"/>
        <s v="Konerko, Paul (CHA)"/>
        <s v="Miller, Damian (MIL)"/>
        <s v="Wandy Rodriguez (HOU)"/>
        <s v="Williams, Woody (HOU)"/>
        <s v="Crisp, Coco (BOS)"/>
        <s v="Hillenbrand, Shea (LAA)"/>
        <s v="J.J. Hardy (MIL)"/>
        <s v="Joe Nathan (MIN)"/>
        <s v="Josh Willingham (FLA)"/>
        <s v="Kouzmanoff, Kevin (SDN)"/>
        <s v="Logan, Nook (WAS)"/>
        <s v="Michael Cuddyer (MIN)"/>
        <s v="Morneau, Justin (MIN)"/>
        <s v="Robinson Cano (NYA)"/>
        <s v="Shealy, Ryan (KCA)"/>
        <s v="Ervin Santana (LAA)"/>
        <s v="Ethier, Andre (LAN)"/>
        <s v="Hensley, Clay (SDN)"/>
        <s v="Hill, Rich (CHN)"/>
        <s v="Howry, Bob (CHN)"/>
        <s v="Jason Kubel (MIN)"/>
        <s v="Jeff Suppan (MIL)"/>
        <s v="Juan Rincon (MIN)"/>
        <s v="Ken Griffey Jr. (CIN)"/>
        <s v="Kim, Byung-Hyun (COL)"/>
        <s v="Padilla, Vicente (TEX)"/>
        <s v="Sweeney, Mike (KCA)"/>
        <s v="Youkilis, Kevin (BOS)"/>
        <s v="Hawpe, Brad (COL)"/>
        <s v="Jae Seo (TBA)"/>
        <s v="Lopez, Felipe (WAS)"/>
        <s v="Rivera, Mariano (NYA)"/>
        <s v="Rodriguez, Alex (NYA)"/>
        <s v="Brad Penny (LAN)"/>
        <s v="Curt Schilling (BOS)"/>
        <s v="Escobar, Kelvim (LAA)"/>
        <s v="Helton, Todd (COL)"/>
        <s v="Hirsh, Jason (COL)"/>
        <s v="Hoffman, Trevor (SDN)"/>
        <s v="Homer Bailey (CIN)"/>
        <s v="Horacio Ramirez (SEA)"/>
        <s v="Johan Santana (MIN)"/>
        <s v="Marcum, Shaun (TOR)"/>
        <s v="Mark Teixeira (TEX)"/>
        <s v="McClung, Seth (TBA)"/>
        <s v="Michael Young (TEX)"/>
        <s v="Placido Polanco (DET)"/>
        <s v="Sanders, Reggie (KCA)"/>
        <s v="Brett Tomko (LAN)"/>
        <s v="Cabrera, Daniel (BAL)"/>
        <s v="Corey Patterson (BAL)"/>
        <s v="Dan Uggla (FLA)"/>
        <s v="Harang, Aaron (CIN)"/>
        <s v="Hernandez, Felix (SEA)"/>
        <s v="Jason Bartlett (MIN)"/>
        <s v="Jenkins, Geoff (MIL)"/>
        <s v="Johnny Estrada (MIL)"/>
        <s v="Justin Morneau (MIN)"/>
        <s v="Mike Maroth (DET)"/>
        <s v="Oliver Perez (NYN)"/>
        <s v="Polanco, Placido (DET)"/>
        <s v="Quentin, Carlos (ARI)"/>
        <s v="Edmonds, Jim (STL)"/>
        <s v="Hafner, Travis (CLE)"/>
        <s v="Holliday, Matt (COL)"/>
        <s v="Maroth, Mike (DET)"/>
        <s v="Millwood, Kevin (TEX)"/>
        <s v="Varitek, Jason (BOS)"/>
        <s v="Bartolo Colon (LAA)"/>
        <s v="Duchscherer, Justin (OAK)"/>
        <s v="Garza, Matt (MIN)"/>
        <s v="Jonny Gomes (TBA)"/>
        <s v="Jorge Cantu (TBA)"/>
        <s v="Josh Towers (TOR)"/>
        <s v="Marcus Thames (DET)"/>
        <s v="Monroe, Craig (DET)"/>
        <s v="Perez, Odalis (KCA)"/>
        <s v="Qualls, Chad (HOU)"/>
        <s v="Eric Milton (CIN)"/>
        <s v="Eyre, Scott (CHN)"/>
        <s v="Freddy Garcia (PHI)"/>
        <s v="Glen Perkins (MIN)"/>
        <s v="Hatteberg, Scott (CIN)"/>
        <s v="Jason Hammel (TBA)"/>
        <s v="John Koronka (TEX)"/>
        <s v="John Thomson (TOR)"/>
        <s v="McCarthy, Brandon (TEX)"/>
        <s v="Bard, Josh (SDN)"/>
        <s v="Barry Zito (SFN)"/>
        <s v="Betemit, Wilson (LAN)"/>
        <s v="Eckstein, David (STL)"/>
        <s v="Freddy Sanchez (PIT)"/>
        <s v="Geoff Jenkins (MIL)"/>
        <s v="Jamie Shields (TBA)"/>
        <s v="Johnson, Reed (TOR)"/>
        <s v="Magglio Ordonez (DET)"/>
        <s v="Meche, Gil (KCA)"/>
        <s v="Barry Bonds (SFN)"/>
        <s v="Brian Giles (SDN)"/>
        <s v="Greg Zaun (TOR)"/>
        <s v="Jackson, Edwin (TBA)"/>
        <s v="Jeremy Accardo (TOR)"/>
        <s v="Joel Zumaya (DET)"/>
        <s v="Jones, Todd (DET)"/>
        <s v="Mark Teahen (KCA)"/>
        <s v="Orlando Hernandez (NYN)"/>
        <s v="Billingsley, Chad (LAN)"/>
        <s v="Bonds, Barry (SFN)"/>
        <s v="Brian Wilson (SFN)"/>
        <s v="Broxton, Jonathan (LAN)"/>
        <s v="Carlos Ruiz (PHI)"/>
        <s v="Chase Utley (PHI)"/>
        <s v="Chris Duffy (PIT)"/>
        <s v="Cole Hamels (PHI)"/>
        <s v="David Bush (MIL)"/>
        <s v="Encarnacion, Juan (STL)"/>
        <s v="Kyle Davies (ATL)"/>
        <s v="Lo Duca, Paul (NYN)"/>
        <s v="Mike Sweeney (KCA)"/>
        <s v="Randy Wolf (LAN)"/>
        <s v="Bengie Molina (SFN)"/>
        <s v="Brad Hawpe (COL)"/>
        <s v="Byrd, Paul (CLE)"/>
        <s v="Dontrelle Willis (FLA)"/>
        <s v="Felipe Lopez (WAS)"/>
        <s v="Gagne, Eric (TEX)"/>
        <s v="Glaus, Troy (TOR)"/>
        <s v="Graffanino, Tony (MIL)"/>
        <s v="Schilling, Curt (BOS)"/>
        <s v="Alex Sanchez (FLA)"/>
        <s v="Beltre, Adrian (SEA)"/>
        <s v="Chacon, Shawn (PIT)"/>
        <s v="Gerald Laird (TEX)"/>
        <s v="Gomes, Jonny (TBA)"/>
        <s v="Igawa, Kei (NYA)"/>
        <s v="John Buck (KCA)"/>
        <s v="Kelly Johnson (ATL)"/>
        <s v="Payton, Jay (BAL)"/>
        <s v="Rivera, Juan (LAA)"/>
        <s v="Zaun, Greg (TOR)"/>
        <s v="Baek, Cha-Seung (SEA)"/>
        <s v="Batista, Miguel (SEA)"/>
        <s v="Blake, Casey (CLE)"/>
        <s v="Castillo, Jose (PIT)"/>
        <s v="Damian Miller (MIL)"/>
        <s v="Edwin Encarnacion (CIN)"/>
        <s v="Rafael Furcal (LAN)"/>
        <s v="Willingham, Josh (FLA)"/>
        <s v="Anibal Sanchez (FLA)"/>
        <s v="Bailey, Homer (CIN)"/>
        <s v="Belisle, Matt (CIN)"/>
        <s v="Benitez, Armando (SFN)"/>
        <s v="Borowski, Joe (CLE)"/>
        <s v="Brian Fuentes (COL)"/>
        <s v="Buehrle, Mark (CHA)"/>
        <s v="Encarnacion, Edwin (CIN)"/>
        <s v="Gustavo Chacin (TOR)"/>
        <s v="Jason LaRue (KCA)"/>
        <s v="Jeremy Bonderman (DET)"/>
        <s v="Justin Verlander (DET)"/>
        <s v="Nieve, Fernando (HOU)"/>
        <s v="Papelbon, Jon (BOS)"/>
        <s v="Pena, Wily Mo (BOS)"/>
        <s v="Pineiro, Joel (BOS)"/>
        <s v="Russell Martin (LAN)"/>
        <s v="Uribe, Juan (CHA)"/>
        <s v="Willis, Dontrelle (FLA)"/>
        <s v="Zobrist, Ben (TBA)"/>
        <s v="Barfield, Josh (CLE)"/>
        <s v="Bronson Arroyo (CIN)"/>
        <s v="Byung-Hyun Kim (COL)"/>
        <s v="Casto, Kory (WAS)"/>
        <s v="Derrick Turnbow (MIL)"/>
        <s v="Hudson, Tim (ATL)"/>
        <s v="Mark Grudzielanek (KCA)"/>
        <s v="Randy Winn (SFN)"/>
        <s v="Ray Durham (SFN)"/>
        <s v="Russ Ortiz (SFN)"/>
        <s v="Travis Bowyer (FLA)"/>
        <s v="Weeks, Rickie (MIL)"/>
        <s v="Chad Cordero (WAS)"/>
        <s v="Church, Ryan (WAS)"/>
        <s v="Nick Swisher (OAK)"/>
        <s v="Pedroia, Dustin (BOS)"/>
        <s v="Raul Ibanez (SEA)"/>
        <s v="Ryan Klesko (SFN)"/>
        <s v="Snell, Ian (PIT)"/>
        <s v="White, Rondell (MIN)"/>
        <s v="Barrett, Michael (CHN)"/>
        <s v="Brandon Phillips (CIN)"/>
        <s v="Buchholz, Taylor (COL)"/>
        <s v="Cordero, Chad (WAS)"/>
        <s v="Delmon Young (TBA)"/>
        <s v="Gary Sheffield (DET)"/>
        <s v="Gil Meche (KCA)"/>
        <s v="Hampton, Mike (ATL)"/>
        <s v="Joey Gathright (KCA)"/>
        <s v="Melvin Mora (BAL)"/>
        <s v="Mike Lowell (BOS)"/>
        <s v="Mike Timlin (BOS)"/>
        <s v="Patterson, Corey (BAL)"/>
        <s v="Rich Aurilia (SFN)"/>
        <s v="Rolen, Scott (STL)"/>
        <s v="Victorino, Shane (PHI)"/>
        <s v="Zumaya, Joel (DET)"/>
        <s v="Betancourt, Yuniesky (SEA)"/>
        <s v="Chris Snelling (WAS)"/>
        <s v="Dukes, Elijah (TBA)"/>
        <s v="Guillen, Carlos (DET)"/>
        <s v="Mora, Melvin (BAL)"/>
        <s v="Richie Sexson (SEA)"/>
        <s v="Roberts, Dave (SFN)"/>
        <s v="Ryan Freel (CIN)"/>
        <s v="Ryan Garko (CLE)"/>
        <s v="Shawn Chacon (PIT)"/>
        <s v="Adam Lind (TOR)"/>
        <s v="Alex Rios (TOR)"/>
        <s v="Dioner Navarro (TBA)"/>
        <s v="Hudson, Orlando (ARI)"/>
        <s v="Jorge De La Rosa (KCA)"/>
        <s v="Manny Ramirez (BOS)"/>
        <s v="Miguel Tejada (BAL)"/>
        <s v="Millar, Kevin (BAL)"/>
        <s v="Reitsma, Chris (SEA)"/>
        <s v="Reyes, Anthony (STL)"/>
        <s v="Ross, David (CIN)"/>
        <s v="Taylor Tankersley (FLA)"/>
        <s v="Torii Hunter (MIN)"/>
        <s v="Aaron Hill (TOR)"/>
        <s v="Christian Guzman (WAS)"/>
        <s v="Eric Byrnes (ARI)"/>
        <s v="Gordon, Alex (KCA)"/>
        <s v="Hernandez, Livan (ARI)"/>
        <s v="J.D. Drew (BOS)"/>
        <s v="Markakis, Nick (BAL)"/>
        <s v="Orlando Cabrera (LAA)"/>
        <s v="Rodriguez, Francisco (LAA)"/>
        <s v="Salomon Torres (PIT)"/>
        <s v="Tankersley, Taylor (FLA)"/>
        <s v="Wells, Vernon (TOR)"/>
        <s v="Wigginton, Ty (TBA)"/>
        <s v="Claussen, Brandon (WAS)"/>
        <s v="Granderson, Curtis (DET)"/>
        <s v="Greinke, Zack (KCA)"/>
        <s v="Jay Payton (BAL)"/>
        <s v="Jon Lester (BOS)"/>
        <s v="Julio Lugo (BOS)"/>
        <s v="Kennedy, Joe (OAK)"/>
        <s v="Kotsay, Mark (OAK)"/>
        <s v="Lowe, Derek (LAN)"/>
        <s v="Manny Delcarmen (BOS)"/>
        <s v="Ortiz, Russ (SFN)"/>
        <s v="Ramirez, Horacio (SEA)"/>
        <s v="Rodrigo Lopez (COL)"/>
        <s v="Sanchez, Freddy (PIT)"/>
        <s v="Shane Victorino (PHI)"/>
        <s v="A.J. Burnett (TOR)"/>
        <s v="Eveland, Dana (ARI)"/>
        <s v="Jay Gibbons (BAL)"/>
        <s v="Lackey, John (LAA)"/>
        <s v="Loney, James (LAN)"/>
        <s v="Omar Vizquel (SFN)"/>
        <s v="Pat Burrell (PHI)"/>
        <s v="Paul Maholm (PIT)"/>
        <s v="Tony Graffanino (MIL)"/>
        <s v="Troy Glaus (TOR)"/>
        <s v="Wilkerson, Brad (TEX)"/>
        <s v="Zack Greinke (KCA)"/>
        <s v="Edgar Renteria (ATL)"/>
        <s v="Gathright, Joey (KCA)"/>
        <s v="German, Esteban (KCA)"/>
        <s v="Jaret Wright (BAL)"/>
        <s v="Joel Pineiro (BOS)"/>
        <s v="Jon Papelbon (BOS)"/>
        <s v="Josh Beckett (BOS)"/>
        <s v="Kendall, Jason (OAK)"/>
        <s v="Luis Gonzalez (LAN)"/>
        <s v="Ramirez, Aramis (CHN)"/>
        <s v="Turnbow, Derrick (MIL)"/>
        <s v="Akinori Otsuka (TEX)"/>
        <s v="Chavez, Endy (NYN)"/>
        <s v="Haren, Dan (OAK)"/>
        <s v="Jason Varitek (BOS)"/>
        <s v="Matsuzaka, Daisuke (BOS)"/>
        <s v="Towers, Josh (TOR)"/>
        <s v="Ty Wigginton (TBA)"/>
        <s v="Accardo, Jeremy (TOR)"/>
        <s v="Akinori Iwamura (TBA)"/>
        <s v="Bob Wickman (ATL)"/>
        <s v="Julian Tavarez (BOS)"/>
        <s v="Paulino, Ronny (PIT)"/>
        <s v="Thomas, Frank (TOR)"/>
        <s v="Thomson, John (TOR)"/>
        <s v="Todd Jones (DET)"/>
        <s v="Brandon Webb (ARI)"/>
        <s v="Brian McCann (ATL)"/>
        <s v="Byrnes, Eric (ARI)"/>
        <s v="Cano, Robinson (NYA)"/>
        <s v="Carlos Beltran (NYN)"/>
        <s v="Carlos Delgado (NYN)"/>
        <s v="David DeJesus (KCA)"/>
        <s v="Grudzielanek, Mark (KCA)"/>
        <s v="Harden, Rich (OAK)"/>
        <s v="Lieberthal, Mike (LAN)"/>
        <s v="Lopez, Jose (SEA)"/>
        <s v="Lowry, Noah (SFN)"/>
        <s v="Matt Capps (PIT)"/>
        <s v="Nolasco, Ricky (FLA)"/>
        <s v="Snelling, Chris (WAS)"/>
        <s v="Teixeira, Mark (TEX)"/>
        <s v="Chien-Ming Wang (NYA)"/>
        <s v="DeJesus, David (KCA)"/>
        <s v="Dotel, Octavio (KCA)"/>
        <s v="Everett, Adam (HOU)"/>
        <s v="Huston Street (OAK)"/>
        <s v="Nick Punto (MIN)"/>
        <s v="Schneider, Brian (WAS)"/>
        <s v="Gibbons, Jay (BAL)"/>
        <s v="Lee, Cliff (CLE)"/>
        <s v="Lilly, Ted (CHN)"/>
        <s v="Lincecum, Tim (SFN)"/>
        <s v="Maholm, Paul (PIT)"/>
        <s v="Moyer, Jamie (PHI)"/>
        <s v="Myers, Brett (PHI)"/>
        <s v="Nathan, Joe (MIN)"/>
        <s v="Tejeda, Robinson (TEX)"/>
        <s v="Valentin, Jose (NYN)"/>
        <s v="Alex Gordon (KCA)"/>
        <s v="Brad Lidge (HOU)"/>
        <s v="Ensberg, Morgan (HOU)"/>
        <s v="Lee, Derrek (CHN)"/>
        <s v="Lohse, Kyle (CIN)"/>
        <s v="Looper, Braden (STL)"/>
        <s v="Thames, Marcus (DET)"/>
        <s v="Angel Berroa (KCA)"/>
        <s v="Brad Ausmus (HOU)"/>
        <s v="De La Rosa, Jorge (KCA)"/>
        <s v="Ellis, Mark (OAK)"/>
        <s v="Eric Chavez (OAK)"/>
        <s v="Jason Bay (PIT)"/>
        <s v="Shawn Green (NYN)"/>
        <s v="Sosa, Jorge (NYN)"/>
        <s v="Burke, Chris (HOU)"/>
        <s v="Danys Baez (BAL)"/>
        <s v="Drew, J.D. (BOS)"/>
        <s v="Jon Lieber (PHI)"/>
        <s v="Linebrink, Scott (SDN)"/>
        <s v="Patterson, John (WAS)"/>
        <s v="Biggio, Craig (HOU)"/>
        <s v="David Ortiz (BOS)"/>
        <s v="Ibanez, Raul (SEA)"/>
        <s v="Jack Wilson (PIT)"/>
        <s v="Jamie Moyer (PHI)"/>
        <s v="Lopez, Rodrigo (COL)"/>
        <s v="Scott Proctor (NYA)"/>
        <s v="Teahen, Mark (KCA)"/>
        <s v="Berkman, Lance (HOU)"/>
        <s v="Esteban Loaiza (OAK)"/>
        <s v="Henry Owens (FLA)"/>
        <s v="Ichiro Suzuki (SEA)"/>
        <s v="Kevin Mench (MIL)"/>
        <s v="Nelson Cruz (TEX)"/>
        <s v="Figgins, Chone (LAA)"/>
        <s v="Furcal, Rafael (LAN)"/>
        <s v="Jimmy Rollins (PHI)"/>
        <s v="Jose Bautista (PIT)"/>
        <s v="Jose Castillo (PIT)"/>
        <s v="Kubel, Jason (MIN)"/>
        <s v="Mike O'Connor (WAS)"/>
        <s v="Randy Johnson (ARI)"/>
        <s v="Sanchez, Duaner (NYN)"/>
        <s v="Daniel Cabrera (BAL)"/>
        <s v="Dustin Pedroia (BOS)"/>
        <s v="Jon Rauch (WAS)"/>
        <s v="Koskie, Corey (MIL)"/>
        <s v="Rafael Soriano (ATL)"/>
        <s v="Wily Mo Pena (BOS)"/>
        <s v="Blanton, Joe (OAK)"/>
        <s v="Bobby Crosby (OAK)"/>
        <s v="Hanley Ramirez (FLA)"/>
        <s v="Paul Lo Duca (NYN)"/>
        <s v="Phelps, Josh (NYA)"/>
        <s v="Renteria, Edgar (ATL)"/>
        <s v="Roy Oswalt (HOU)"/>
        <s v="Ryan Langerhans (ATL)"/>
        <s v="Wright, Jaret (BAL)"/>
        <s v="Adam Loewen (BAL)"/>
        <s v="Aubrey Huff (BAL)"/>
        <s v="Delcarmen, Manny (BOS)"/>
        <s v="Feliz, Pedro (SFN)"/>
        <s v="Geoff Geary (PHI)"/>
        <s v="Gordon, Tom (PHI)"/>
        <s v="Hall, Bill (MIL)"/>
        <s v="Hermida, Jeremy (FLA)"/>
        <s v="Izturis, Cesar (CHN)"/>
        <s v="Navarro, Dioner (TBA)"/>
        <s v="Pelfrey, Mike (NYN)"/>
        <s v="Perez, Oliver (NYN)"/>
        <s v="Philip Hughes (NYA)"/>
        <s v="Philip Humber (NYN)"/>
        <s v="Posada, Jorge (NYA)"/>
        <s v="Wakefield, Tim (BOS)"/>
        <s v="Zach Duke (PIT)"/>
        <s v="Chone Figgins (LAA)"/>
        <s v="Daisuke Matsuzaka (BOS)"/>
        <s v="Fogg, Josh (COL)"/>
        <s v="Geary, Geoff (PHI)"/>
        <s v="Hardy, J.J. (MIL)"/>
        <s v="Hart, Corey (MIL)"/>
        <s v="Iannetta, Chris (COL)"/>
        <s v="Pedro Martinez (NYN)"/>
        <s v="Pettitte, Andy (NYA)"/>
        <s v="Proctor, Scott (NYA)"/>
        <s v="Bradley, Milton (OAK)"/>
        <s v="Casey Kotchman (LAA)"/>
        <s v="Colon, Bartolo (LAA)"/>
        <s v="Francisco Rodriguez (LAA)"/>
        <s v="Franklin, Ryan (STL)"/>
        <s v="Freel, Ryan (CIN)"/>
        <s v="Iguchi, Tadahito (CHA)"/>
        <s v="Isringhausen, Jason (STL)"/>
        <s v="Johnson, Nick (WAS)"/>
        <s v="Kenny Lofton (TEX)"/>
        <s v="Kinsler, Ian (TEX)"/>
        <s v="Nate Robertson (DET)"/>
        <s v="Roger Clemens (HOU)"/>
        <s v="Young, Chris (SDN)"/>
        <s v="Cain, Matt (SFN)"/>
        <s v="Felix Hernandez (SEA)"/>
        <s v="Floyd, Gavin (CHA)"/>
        <s v="Garcia, Freddy (PHI)"/>
        <s v="Gonzalez, Mike (PIT)"/>
        <s v="Hunter, Torii (MIN)"/>
        <s v="John Patterson (WAS)"/>
        <s v="Kazmir, Scott (TBA)"/>
        <s v="Koronka, John (TEX)"/>
        <s v="Maine, John (NYN)"/>
        <s v="Moises Alou (NYN)"/>
        <s v="Orlando Hudson (ARI)"/>
        <s v="Timlin, Mike (BOS)"/>
        <s v="Cabrera, Orlando (LAA)"/>
        <s v="Chad Billingsley (LAN)"/>
        <s v="Chris Young (SDN)"/>
        <s v="Duke, Zach (PIT)"/>
        <s v="Foulke, Keith (CLE)"/>
        <s v="Francis, Jeff (COL)"/>
        <s v="Gorzelanny, Tom (PIT)"/>
        <s v="Jerome Williams (WAS)"/>
        <s v="Kevin Millwood (TEX)"/>
        <s v="Mike Mussina (NYA)"/>
        <s v="Mike Pelfrey (NYN)"/>
        <s v="Tim Wakefield (BOS)"/>
        <s v="Cla Meredith (SDN)"/>
        <s v="Clay Hensley (SDN)"/>
        <s v="Cliff Lee (CLE)"/>
        <s v="Fuentes, Brian (COL)"/>
        <s v="Kenny Rogers (DET)"/>
        <s v="Mussina, Mike (NYA)"/>
        <s v="Oswalt, Roy (HOU)"/>
        <s v="Rich Harden (OAK)"/>
        <s v="Rodriguez, Wandy (HOU)"/>
        <s v="Tejada, Miguel (BAL)"/>
        <s v="Wes Helms (PHI)"/>
        <s v="Cameron, Mike (SDN)"/>
        <s v="Chris Reitsma (SEA)"/>
        <s v="Crede, Joe (CHA)"/>
        <s v="Duffy, Chris (PIT)"/>
        <s v="Hill, Aaron (TOR)"/>
        <s v="Mariano Rivera (NYA)"/>
        <s v="Matsui, Hideki (NYA)"/>
        <s v="Tavarez, Julian (BOS)"/>
        <s v="Vidro, Jose (SEA)"/>
        <s v="Casey Blake (CLE)"/>
        <s v="Cha-Seung Baek (SEA)"/>
        <s v="Cook, Aaron (COL)"/>
        <s v="Hank Blalock (TEX)"/>
        <s v="John Maine (NYN)"/>
        <s v="Jorge Sosa (NYN)"/>
        <s v="Jose Reyes (NYN)"/>
        <s v="LaRoche, Adam (ATL)"/>
        <s v="Martinez, Pedro (NYN)"/>
        <s v="Scot Shields (LAA)"/>
        <s v="Uggla, Dan (FLA)"/>
        <s v="Vladimir Guerrero (LAA)"/>
        <s v="Halladay, Roy (TOR)"/>
        <s v="Hammel, Jason (TBA)"/>
        <s v="Josh Phelps (NYA)"/>
        <s v="Saunders, Joe (LAA)"/>
        <s v="Shields, Scot (LAA)"/>
        <s v="Vizquel, Omar (SFN)"/>
        <s v="Wilson, Jack (PIT)"/>
        <s v="Adam Eaton (PHI)"/>
        <s v="Bill Hall (MIL)"/>
        <s v="Bowyer, Travis (FLA)"/>
        <s v="C.C. Sabathia (CLE)"/>
        <s v="Carpenter, Chris (STL)"/>
        <s v="Cintron, Alex (CHA)"/>
        <s v="Cory Sullivan (COL)"/>
        <s v="Jason Giambi (NYA)"/>
        <s v="Jeter, Derek (NYA)"/>
        <s v="Johnny Damon (NYA)"/>
        <s v="Jorge Posada (NYA)"/>
        <s v="Lamb, Mike (HOU)"/>
        <s v="Livan Hernandez (ARI)"/>
        <s v="Luke Scott (HOU)"/>
        <s v="Saito, Takashi (LAN)"/>
        <s v="Santana, Ervin (LAA)"/>
        <s v="Schmidt, Jason (LAN)"/>
        <s v="Speier, Justin (LAA)"/>
        <s v="Yorvit Torrealba (COL)"/>
        <s v="Yuniesky Betancourt (SEA)"/>
        <s v="Ben Sheets (MIL)"/>
        <s v="Carroll, Jamey (COL)"/>
        <s v="Choo, Shin-Soo (CLE)"/>
        <s v="Chris Denorfia (CIN)"/>
        <s v="Chris Iannetta (COL)"/>
        <s v="Eric Gagne (TEX)"/>
        <s v="Estrada, Johnny (MIL)"/>
        <s v="Jose Valentin (NYN)"/>
        <s v="Lane, Jason (HOU)"/>
        <s v="Langerhans, Ryan (ATL)"/>
        <s v="Lee, Carlos (HOU)"/>
        <s v="Lidge, Brad (HOU)"/>
        <s v="Mientkiewicz, Doug (NYA)"/>
        <s v="Aaron Rowand (PHI)"/>
        <s v="Adam LaRoche (PIT)"/>
        <s v="Boof Bonser (MIN)"/>
        <s v="Brady Clark (MIL)"/>
        <s v="Bush, David (MIL)"/>
        <s v="Contreras, Jose (CHA)"/>
        <s v="Guzman, Christian (WAS)"/>
        <s v="Penny, Brad (LAN)"/>
        <s v="Shea Hillenbrand (LAA)"/>
        <s v="Tom Gordon (PHI)"/>
        <s v="Zimmerman, Ryan (WAS)"/>
        <s v="Baker, Scott (MIN)"/>
        <s v="Bonser, Boof (MIN)"/>
        <s v="Elijah Dukes (TBA)"/>
        <s v="Lance Berkman (HOU)"/>
        <s v="Loretta, Mark (HOU)"/>
        <s v="Pierre, Juan (LAN)"/>
        <s v="Edwin Jackson (TBA)"/>
        <s v="Vazquez, Javier (CHA)"/>
        <s v="Victor Martinez (CLE)"/>
        <s v="B.J. Ryan (TOR)"/>
        <s v="Glavine, Tom (NYN)"/>
        <s v="Green, Shawn (NYN)"/>
        <s v="Matt Kemp (LAN)"/>
        <s v="Nick Markakis (BAL)"/>
        <s v="Sexson, Richie (SEA)"/>
        <s v="Suzuki, Ichiro (SEA)"/>
        <s v="Valentin, Javier (CIN)"/>
        <s v="B.J. Upton (TBA)"/>
        <s v="Bartlett, Jason (MIN)"/>
        <s v="Giambi, Jason (NYA)"/>
        <s v="Hudson, Luke (KCA)"/>
        <s v="Putz, J.J. (SEA)"/>
        <s v="Ricky Nolasco (FLA)"/>
        <s v="Scott Linebrink (SDN)"/>
        <s v="Sledge, Terrmel (SDN)"/>
        <s v="Tom Gorzelanny (PIT)"/>
        <s v="Ben Zobrist (TBA)"/>
        <s v="Mike Napoli (LAA)"/>
        <s v="Peavy, Jake (SDN)"/>
        <s v="Pedro Feliz (SFN)"/>
        <s v="Shin-Soo Choo (CLE)"/>
        <s v="Stanton, Mike (CIN)"/>
        <s v="Sweeney, Ryan (CHA)"/>
        <s v="Torres, Salomon (PIT)"/>
        <s v="Austin Kearns (WAS)"/>
        <s v="Kris Benson (BAL)"/>
        <s v="Molina, Jose (LAA)"/>
        <s v="Paul Byrd (CLE)"/>
        <s v="Ramirez, Hanley (FLA)"/>
        <s v="Sabathia, C.C. (CLE)"/>
        <s v="Sanchez, Jonathan (SFN)"/>
        <s v="Sowers, Jeremy (CLE)"/>
        <s v="Sullivan, Cory (COL)"/>
        <s v="Tim Redding (WAS)"/>
        <s v="Williams, Jerome (WAS)"/>
        <s v="Blalock, Hank (TEX)"/>
        <s v="Burnett, A.J. (TOR)"/>
        <s v="Derek Jeter (NYA)"/>
        <s v="Emil Brown (KCA)"/>
        <s v="Kevin Millar (BAL)"/>
        <s v="Ramon Ortiz (MIN)"/>
        <s v="Scott Hatteberg (CIN)"/>
        <s v="Sizemore, Grady (CLE)"/>
        <s v="Upton, B.J. (TBA)"/>
        <s v="Young, Chris (ARI)"/>
        <s v="Brad Wilkerson (TEX)"/>
        <s v="Chad Tracy (ARI)"/>
        <s v="David Wright (NYN)"/>
        <s v="Francoeur, Jeff (ATL)"/>
        <s v="Jeff Kent (LAN)"/>
        <s v="Loaiza, Esteban (OAK)"/>
        <s v="Matt Cain (SFN)"/>
        <s v="Olsen, Scott (FLA)"/>
        <s v="Owens, Henry (FLA)"/>
        <s v="Prior, Mark (CHN)"/>
        <s v="Pujols, Albert (STL)"/>
        <s v="Rickie Weeks (MIL)"/>
        <s v="Rincon, Juan (MIN)"/>
        <s v="Soriano, Alfonso (CHN)"/>
        <s v="Baldelli, Rocco (TBA)"/>
        <s v="Brandon Inge (DET)"/>
        <s v="Chris Young (ARI)"/>
        <s v="Chuck James (ATL)"/>
        <s v="Damon, Johnny (NYA)"/>
        <s v="Kevin Youkilis (BOS)"/>
        <s v="Martin, Russell (LAN)"/>
        <s v="Mike Lieberthal (LAN)"/>
        <s v="Morales, Kendry (LAA)"/>
        <s v="Olivo, Miguel (FLA)"/>
        <s v="Rondell White (MIN)"/>
        <s v="Brandon McCarthy (TEX)"/>
        <s v="Chris Snyder (ARI)"/>
        <s v="Craig Wilson (ATL)"/>
        <s v="Duaner Sanchez (NYN)"/>
        <s v="James Loney (LAN)"/>
        <s v="John Lackey (LAA)"/>
        <s v="Jose Molina (LAA)"/>
        <s v="Juan Pierre (LAN)"/>
        <s v="Juan Rivera (LAA)"/>
        <s v="Matt Morris (SFN)"/>
        <s v="Chipper Jones (ATL)"/>
        <s v="Conor Jackson (ARI)"/>
        <s v="Delgado, Carlos (NYN)"/>
        <s v="Esteban German (KCA)"/>
        <s v="Jered Weaver (LAA)"/>
        <s v="Joe Saunders (LAA)"/>
        <s v="Maddux, Greg (SDN)"/>
        <s v="Marcus Giles (SDN)"/>
        <s v="Mike Cameron (SDN)"/>
        <s v="Morris, Matt (SFN)"/>
        <s v="Mulder, Mark (STL)"/>
        <s v="Rios, Alex (TOR)"/>
        <s v="Ryan, B.J. (TOR)"/>
        <s v="Wagner, Billy (NYN)"/>
        <s v="Wright, David (NYN)"/>
        <s v="Buck, John (KCA)"/>
        <s v="Carlos Quentin (ARI)"/>
        <s v="Fernando Nieve (HOU)"/>
        <s v="Hinske, Eric (BOS)"/>
        <s v="Huff, Aubrey (BAL)"/>
        <s v="Jason Schmidt (LAN)"/>
        <s v="Justin Speier (LAA)"/>
        <s v="Matthews Jr., Gary (LAA)"/>
        <s v="Meredith, Cla (SDN)"/>
        <s v="Nady, Xavier (PIT)"/>
        <s v="Peralta, Jhonny (CLE)"/>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PlayerData" sheet="Composite Stats"/>
  </cacheSource>
  <cacheFields count="64">
    <cacheField name="Player ID">
      <sharedItems containsMixedTypes="1" containsNumber="1" containsInteger="1" count="356">
        <s v="F044"/>
        <s v="F055"/>
        <s v="F059"/>
        <s v="F122"/>
        <s v="F131"/>
        <s v="F151"/>
        <s v="F196"/>
        <s v="F236"/>
        <s v="F283"/>
        <s v="F286"/>
        <s v="F294"/>
        <s v="P013"/>
        <s v="P028"/>
        <s v="P035"/>
        <s v="P053"/>
        <s v="P121"/>
        <s v="P129"/>
        <s v="P171"/>
        <s v="F009"/>
        <s v="F019"/>
        <s v="F033"/>
        <s v="F063"/>
        <s v="F095"/>
        <s v="F138"/>
        <s v="F157"/>
        <s v="F233"/>
        <s v="P017"/>
        <s v="P030"/>
        <s v="P058"/>
        <s v="P066"/>
        <s v="P116"/>
        <s v="P117"/>
        <s v="P119"/>
        <s v="P122"/>
        <s v="P128"/>
        <s v="P132"/>
        <s v="F007"/>
        <s v="F051"/>
        <s v="F167"/>
        <s v="F176"/>
        <s v="F179"/>
        <s v="F189"/>
        <s v="F235"/>
        <s v="F244"/>
        <s v="P014"/>
        <s v="P100"/>
        <s v="P105"/>
        <s v="P115"/>
        <s v="P157"/>
        <s v="P195"/>
        <s v="P196"/>
        <s v="P243"/>
        <s v="P244"/>
        <n v="921"/>
        <n v="1004"/>
        <n v="1073"/>
        <n v="953"/>
        <n v="1048"/>
        <n v="1137"/>
        <n v="985"/>
        <n v="1112"/>
        <n v="1201"/>
        <n v="928"/>
        <n v="1017"/>
        <n v="1176"/>
        <n v="960"/>
        <n v="1074"/>
        <n v="909"/>
        <n v="992"/>
        <n v="1049"/>
        <n v="1138"/>
        <n v="941"/>
        <n v="1024"/>
        <n v="1113"/>
        <n v="1202"/>
        <n v="973"/>
        <n v="1088"/>
        <n v="1177"/>
        <n v="922"/>
        <n v="1005"/>
        <n v="1075"/>
        <n v="1152"/>
        <n v="954"/>
        <n v="1050"/>
        <n v="1139"/>
        <n v="986"/>
        <n v="1025"/>
        <n v="1114"/>
        <n v="1203"/>
        <n v="929"/>
        <n v="1018"/>
        <n v="1089"/>
        <n v="1178"/>
        <n v="961"/>
        <n v="1076"/>
        <n v="1153"/>
        <n v="910"/>
        <n v="993"/>
        <n v="1051"/>
        <n v="1140"/>
        <n v="942"/>
        <n v="1026"/>
        <n v="1115"/>
        <n v="974"/>
        <n v="1090"/>
        <n v="1179"/>
        <n v="923"/>
        <n v="1006"/>
        <n v="1077"/>
        <n v="1154"/>
        <n v="955"/>
        <n v="1052"/>
        <n v="1141"/>
        <n v="987"/>
        <n v="1027"/>
        <n v="1116"/>
        <n v="930"/>
        <n v="1019"/>
        <n v="1091"/>
        <n v="1180"/>
        <n v="962"/>
        <n v="1078"/>
        <n v="1155"/>
        <n v="911"/>
        <n v="994"/>
        <n v="1053"/>
        <n v="1142"/>
        <n v="943"/>
        <n v="1028"/>
        <n v="1117"/>
        <n v="975"/>
        <n v="1092"/>
        <n v="1181"/>
        <n v="924"/>
        <n v="1007"/>
        <n v="1079"/>
        <n v="1156"/>
        <n v="956"/>
        <n v="1054"/>
        <n v="1143"/>
        <n v="988"/>
        <n v="1029"/>
        <n v="1118"/>
        <n v="931"/>
        <n v="1020"/>
        <n v="1093"/>
        <n v="1182"/>
        <n v="963"/>
        <n v="1080"/>
        <n v="1157"/>
        <n v="912"/>
        <n v="995"/>
        <n v="1055"/>
        <n v="1144"/>
        <n v="944"/>
        <n v="1030"/>
        <n v="1119"/>
        <n v="976"/>
        <n v="1094"/>
        <n v="1183"/>
        <n v="925"/>
        <n v="1008"/>
        <n v="1081"/>
        <n v="1158"/>
        <n v="957"/>
        <n v="1056"/>
        <n v="1145"/>
        <n v="989"/>
        <n v="1031"/>
        <n v="1120"/>
        <n v="932"/>
        <n v="1021"/>
        <n v="1095"/>
        <n v="1184"/>
        <n v="964"/>
        <n v="1082"/>
        <n v="1159"/>
        <n v="913"/>
        <n v="996"/>
        <n v="1057"/>
        <n v="1146"/>
        <n v="945"/>
        <n v="1032"/>
        <n v="1121"/>
        <n v="977"/>
        <n v="1096"/>
        <n v="1185"/>
        <n v="926"/>
        <n v="1009"/>
        <n v="1083"/>
        <n v="1160"/>
        <n v="958"/>
        <n v="1058"/>
        <n v="1147"/>
        <n v="901"/>
        <n v="990"/>
        <n v="1033"/>
        <n v="1122"/>
        <n v="933"/>
        <n v="1022"/>
        <n v="1097"/>
        <n v="1186"/>
        <n v="965"/>
        <n v="1084"/>
        <n v="1161"/>
        <n v="914"/>
        <n v="997"/>
        <n v="1059"/>
        <n v="1148"/>
        <n v="946"/>
        <n v="1034"/>
        <n v="1123"/>
        <n v="978"/>
        <n v="1098"/>
        <n v="1187"/>
        <n v="927"/>
        <n v="1010"/>
        <n v="1085"/>
        <n v="1162"/>
        <n v="959"/>
        <n v="1060"/>
        <n v="1149"/>
        <n v="902"/>
        <n v="991"/>
        <n v="1035"/>
        <n v="1124"/>
        <n v="934"/>
        <n v="1023"/>
        <n v="1099"/>
        <n v="1188"/>
        <n v="966"/>
        <n v="1086"/>
        <n v="1163"/>
        <n v="915"/>
        <n v="998"/>
        <n v="1061"/>
        <n v="1150"/>
        <n v="947"/>
        <n v="1036"/>
        <n v="1125"/>
        <n v="979"/>
        <n v="1100"/>
        <n v="1189"/>
        <n v="1011"/>
        <n v="1087"/>
        <n v="1164"/>
        <n v="1062"/>
        <n v="1151"/>
        <n v="903"/>
        <n v="1037"/>
        <n v="1126"/>
        <n v="935"/>
        <n v="1101"/>
        <n v="1190"/>
        <n v="967"/>
        <n v="1165"/>
        <n v="916"/>
        <n v="999"/>
        <n v="1063"/>
        <n v="948"/>
        <n v="1038"/>
        <n v="1127"/>
        <n v="980"/>
        <n v="1102"/>
        <n v="1191"/>
        <n v="1012"/>
        <n v="1166"/>
        <n v="1064"/>
        <n v="904"/>
        <n v="1039"/>
        <n v="1128"/>
        <n v="936"/>
        <n v="1103"/>
        <n v="1192"/>
        <n v="968"/>
        <n v="1167"/>
        <n v="917"/>
        <n v="1000"/>
        <n v="1065"/>
        <n v="949"/>
        <n v="1040"/>
        <n v="1129"/>
        <n v="981"/>
        <n v="1104"/>
        <n v="1193"/>
        <n v="1013"/>
        <n v="1168"/>
        <n v="1066"/>
        <n v="905"/>
        <n v="1041"/>
        <n v="1130"/>
        <n v="937"/>
        <n v="1105"/>
        <n v="1194"/>
        <n v="969"/>
        <n v="1169"/>
        <n v="918"/>
        <n v="1001"/>
        <n v="1067"/>
        <n v="950"/>
        <n v="1042"/>
        <n v="1131"/>
        <n v="982"/>
        <n v="1106"/>
        <n v="1195"/>
        <n v="1014"/>
        <n v="1170"/>
        <n v="1068"/>
        <n v="906"/>
        <n v="1043"/>
        <n v="1132"/>
        <n v="938"/>
        <n v="1107"/>
        <n v="1196"/>
        <n v="970"/>
        <n v="1171"/>
        <n v="919"/>
        <n v="1002"/>
        <n v="1069"/>
        <n v="951"/>
        <n v="1044"/>
        <n v="1133"/>
        <n v="983"/>
        <n v="1108"/>
        <n v="1197"/>
        <n v="1015"/>
        <n v="1172"/>
        <n v="1070"/>
        <n v="907"/>
        <n v="1045"/>
        <n v="1134"/>
        <n v="939"/>
        <n v="1109"/>
        <n v="1198"/>
        <n v="971"/>
        <n v="1173"/>
        <n v="920"/>
        <n v="1003"/>
        <n v="1071"/>
        <n v="952"/>
        <n v="1046"/>
        <n v="1135"/>
        <n v="984"/>
        <n v="1110"/>
        <n v="1199"/>
        <n v="1016"/>
        <n v="1174"/>
        <n v="1072"/>
        <n v="908"/>
        <n v="1047"/>
        <n v="1136"/>
        <n v="940"/>
        <n v="1111"/>
        <n v="1200"/>
        <n v="972"/>
        <n v="1175"/>
      </sharedItems>
    </cacheField>
    <cacheField name="LastName">
      <sharedItems containsMixedTypes="0"/>
    </cacheField>
    <cacheField name="FirstName">
      <sharedItems containsMixedTypes="0"/>
    </cacheField>
    <cacheField name="Team">
      <sharedItems containsMixedTypes="0" count="3">
        <s v="CHA"/>
        <s v="CHN"/>
        <s v="STL"/>
      </sharedItems>
    </cacheField>
    <cacheField name="Lg">
      <sharedItems containsBlank="1" containsMixedTypes="0" count="4">
        <s v="AL"/>
        <s v="NL"/>
        <m/>
        <e v="#N/A"/>
      </sharedItems>
    </cacheField>
    <cacheField name="Sleeper">
      <sharedItems containsBlank="1" containsMixedTypes="0" count="3">
        <m/>
        <s v="Yes"/>
        <s v="Y"/>
      </sharedItems>
    </cacheField>
    <cacheField name="Risk">
      <sharedItems containsBlank="1" containsMixedTypes="0" count="5">
        <s v="Low"/>
        <s v="High"/>
        <s v="Med"/>
        <m/>
        <s v=" "/>
      </sharedItems>
    </cacheField>
    <cacheField name="Age">
      <sharedItems containsSemiMixedTypes="0" containsString="0" containsMixedTypes="0" containsNumber="1" containsInteger="1" count="15">
        <n v="33"/>
        <n v="31"/>
        <n v="36"/>
        <n v="30"/>
        <n v="32"/>
        <n v="29"/>
        <n v="27"/>
        <n v="28"/>
        <n v="22"/>
        <n v="25"/>
        <n v="35"/>
        <n v="26"/>
        <n v="24"/>
        <n v="37"/>
        <n v="34"/>
      </sharedItems>
    </cacheField>
    <cacheField name="Comment">
      <sharedItems containsMixedTypes="0"/>
    </cacheField>
    <cacheField name="C">
      <sharedItems containsMixedTypes="1" containsNumber="1" containsInteger="1" count="5">
        <n v="0"/>
        <n v="132"/>
        <s v=" "/>
        <n v="102"/>
        <n v="127"/>
      </sharedItems>
    </cacheField>
    <cacheField name="1B">
      <sharedItems containsMixedTypes="1" containsNumber="1" containsInteger="1" count="10">
        <n v="0"/>
        <n v="140"/>
        <n v="3"/>
        <s v=" "/>
        <n v="47"/>
        <n v="1"/>
        <n v="143"/>
        <n v="6"/>
        <n v="11"/>
        <n v="4"/>
      </sharedItems>
    </cacheField>
    <cacheField name="2B">
      <sharedItems containsMixedTypes="1" containsNumber="1" containsInteger="1" count="6">
        <n v="0"/>
        <n v="136"/>
        <n v="26"/>
        <s v=" "/>
        <n v="1"/>
        <n v="133"/>
      </sharedItems>
    </cacheField>
    <cacheField name="3B">
      <sharedItems containsMixedTypes="1" containsNumber="1" containsInteger="1" count="8">
        <n v="0"/>
        <n v="149"/>
        <n v="11"/>
        <s v=" "/>
        <n v="156"/>
        <n v="40"/>
        <n v="28"/>
        <n v="142"/>
      </sharedItems>
    </cacheField>
    <cacheField name="SS">
      <sharedItems containsMixedTypes="1" containsNumber="1" containsInteger="1" count="7">
        <n v="0"/>
        <n v="132"/>
        <n v="41"/>
        <s v=" "/>
        <n v="7"/>
        <n v="23"/>
        <n v="120"/>
      </sharedItems>
    </cacheField>
    <cacheField name="OF">
      <sharedItems containsMixedTypes="1" containsNumber="1" containsInteger="1" count="13">
        <n v="146"/>
        <n v="0"/>
        <n v="135"/>
        <n v="15"/>
        <n v="134"/>
        <s v=" "/>
        <n v="158"/>
        <n v="133"/>
        <n v="143"/>
        <n v="64"/>
        <n v="99"/>
        <n v="70"/>
        <n v="148"/>
      </sharedItems>
    </cacheField>
    <cacheField name="DH">
      <sharedItems containsMixedTypes="1" containsNumber="1" containsInteger="1" count="4">
        <n v="0"/>
        <n v="200"/>
        <s v=" "/>
        <n v="1"/>
      </sharedItems>
    </cacheField>
    <cacheField name="AB">
      <sharedItems containsString="0" containsBlank="1" containsMixedTypes="0" containsNumber="1" containsInteger="1" count="25">
        <n v="534"/>
        <n v="551"/>
        <n v="463"/>
        <n v="491"/>
        <n v="548"/>
        <n v="511"/>
        <n v="488"/>
        <n v="455"/>
        <n v="275"/>
        <n v="350"/>
        <n v="250"/>
        <m/>
        <n v="643"/>
        <n v="574"/>
        <n v="585"/>
        <n v="525"/>
        <n v="522"/>
        <n v="554"/>
        <n v="620"/>
        <n v="573"/>
        <n v="446"/>
        <n v="504"/>
        <n v="608"/>
        <n v="413"/>
        <n v="466"/>
      </sharedItems>
    </cacheField>
    <cacheField name="H">
      <sharedItems containsString="0" containsBlank="1" containsMixedTypes="0" containsNumber="1" containsInteger="1" count="24">
        <n v="148"/>
        <n v="155"/>
        <n v="126"/>
        <n v="132"/>
        <n v="151"/>
        <n v="146"/>
        <n v="118"/>
        <n v="77"/>
        <n v="95"/>
        <n v="63"/>
        <m/>
        <n v="175"/>
        <n v="164"/>
        <n v="173"/>
        <n v="137"/>
        <n v="159"/>
        <n v="140"/>
        <n v="157"/>
        <n v="189"/>
        <n v="114"/>
        <n v="127"/>
        <n v="178"/>
        <n v="149"/>
        <n v="107"/>
      </sharedItems>
    </cacheField>
    <cacheField name="AVG">
      <sharedItems containsString="0" containsBlank="1" containsMixedTypes="0" containsNumber="1" count="27">
        <n v="0.27715355805243447"/>
        <n v="0.2813067150635209"/>
        <n v="0.27213822894168466"/>
        <n v="0.26883910386965376"/>
        <n v="0.2755474452554745"/>
        <n v="0.2857142857142857"/>
        <n v="0.27049180327868855"/>
        <n v="0.25934065934065936"/>
        <n v="0.28"/>
        <n v="0.2714285714285714"/>
        <n v="0.252"/>
        <m/>
        <n v="0.27216174183514774"/>
        <n v="0.29572649572649573"/>
        <n v="0.3010989010989011"/>
        <n v="0.3028571428571429"/>
        <n v="0.2681992337164751"/>
        <n v="0.2833935018050541"/>
        <n v="0.2645161290322581"/>
        <n v="0.3298429319371728"/>
        <n v="0.29904761904761906"/>
        <n v="0.2556053811659193"/>
        <n v="0.251984126984127"/>
        <n v="0.29276315789473684"/>
        <n v="0.2718978102189781"/>
        <n v="0.25907990314769974"/>
        <n v="0.2703862660944206"/>
      </sharedItems>
    </cacheField>
    <cacheField name="HR">
      <sharedItems containsString="0" containsBlank="1" containsMixedTypes="0" containsNumber="1" containsInteger="1" count="22">
        <n v="39"/>
        <n v="35"/>
        <n v="38"/>
        <n v="16"/>
        <n v="17"/>
        <n v="28"/>
        <n v="1"/>
        <n v="20"/>
        <n v="5"/>
        <n v="6"/>
        <n v="7"/>
        <m/>
        <n v="45"/>
        <n v="42"/>
        <n v="18"/>
        <n v="24"/>
        <n v="15"/>
        <n v="4"/>
        <n v="50"/>
        <n v="25"/>
        <n v="26"/>
        <n v="10"/>
      </sharedItems>
    </cacheField>
    <cacheField name="RBI">
      <sharedItems containsString="0" containsBlank="1" containsMixedTypes="0" containsNumber="1" containsInteger="1" count="22">
        <n v="106"/>
        <n v="102"/>
        <n v="96"/>
        <n v="62"/>
        <n v="60"/>
        <n v="82"/>
        <n v="41"/>
        <n v="39"/>
        <n v="34"/>
        <n v="25"/>
        <m/>
        <n v="117"/>
        <n v="115"/>
        <n v="70"/>
        <n v="79"/>
        <n v="80"/>
        <n v="52"/>
        <n v="133"/>
        <n v="53"/>
        <n v="71"/>
        <n v="49"/>
        <n v="51"/>
      </sharedItems>
    </cacheField>
    <cacheField name="R">
      <sharedItems containsString="0" containsBlank="1" containsMixedTypes="0" containsNumber="1" containsInteger="1" count="26">
        <n v="92"/>
        <n v="94"/>
        <n v="95"/>
        <n v="64"/>
        <n v="70"/>
        <n v="79"/>
        <n v="53"/>
        <n v="33"/>
        <n v="41"/>
        <n v="34"/>
        <m/>
        <n v="117"/>
        <n v="106"/>
        <n v="63"/>
        <n v="83"/>
        <n v="72"/>
        <n v="90"/>
        <n v="76"/>
        <n v="126"/>
        <n v="100"/>
        <n v="75"/>
        <n v="96"/>
        <n v="85"/>
        <n v="68"/>
        <n v="30"/>
        <n v="55"/>
      </sharedItems>
    </cacheField>
    <cacheField name="SB">
      <sharedItems containsString="0" containsBlank="1" containsMixedTypes="0" containsNumber="1" containsInteger="1" count="15">
        <n v="6"/>
        <n v="0"/>
        <n v="13"/>
        <n v="1"/>
        <n v="32"/>
        <n v="4"/>
        <n v="7"/>
        <n v="5"/>
        <m/>
        <n v="34"/>
        <n v="12"/>
        <n v="8"/>
        <n v="15"/>
        <n v="10"/>
        <n v="19"/>
      </sharedItems>
    </cacheField>
    <cacheField name="Pos1">
      <sharedItems containsBlank="1" containsMixedTypes="0" count="4">
        <s v=" "/>
        <s v="SP"/>
        <s v="RP"/>
        <m/>
      </sharedItems>
    </cacheField>
    <cacheField name="Pos2">
      <sharedItems containsBlank="1" containsMixedTypes="0" count="4">
        <s v=" "/>
        <s v="SP"/>
        <s v="RP"/>
        <m/>
      </sharedItems>
    </cacheField>
    <cacheField name="W">
      <sharedItems containsString="0" containsBlank="1" containsMixedTypes="0" containsNumber="1" containsInteger="1" count="12">
        <m/>
        <n v="13"/>
        <n v="12"/>
        <n v="3"/>
        <n v="4"/>
        <n v="8"/>
        <n v="14"/>
        <n v="10"/>
        <n v="6"/>
        <n v="5"/>
        <n v="16"/>
        <n v="7"/>
      </sharedItems>
    </cacheField>
    <cacheField name="IP">
      <sharedItems containsString="0" containsBlank="1" containsMixedTypes="0" containsNumber="1" containsInteger="1" count="23">
        <m/>
        <n v="221"/>
        <n v="212"/>
        <n v="208"/>
        <n v="200"/>
        <n v="70"/>
        <n v="60"/>
        <n v="175"/>
        <n v="218"/>
        <n v="211"/>
        <n v="198"/>
        <n v="195"/>
        <n v="120"/>
        <n v="80"/>
        <n v="74"/>
        <n v="62"/>
        <n v="45"/>
        <n v="220"/>
        <n v="174"/>
        <n v="170"/>
        <n v="122"/>
        <n v="75"/>
        <n v="92"/>
      </sharedItems>
    </cacheField>
    <cacheField name="K">
      <sharedItems containsString="0" containsBlank="1" containsMixedTypes="0" containsNumber="1" count="26">
        <m/>
        <n v="120.32222222222224"/>
        <n v="111.18222222222222"/>
        <n v="187.2"/>
        <n v="137.77777777777777"/>
        <n v="78.55555555555556"/>
        <n v="53.333333333333336"/>
        <n v="116.66666666666666"/>
        <n v="208.3111111111111"/>
        <n v="199.27777777777777"/>
        <n v="96.8"/>
        <n v="179.83333333333337"/>
        <n v="113.33333333333334"/>
        <n v="57.77777777777778"/>
        <n v="67.4222222222222"/>
        <n v="61.44444444444445"/>
        <n v="65.44444444444444"/>
        <n v="55"/>
        <n v="178.44444444444443"/>
        <n v="116"/>
        <n v="100.31111111111112"/>
        <n v="64"/>
        <n v="52.66666666666667"/>
        <n v="41.66666666666667"/>
        <n v="51.11111111111111"/>
        <n v="42.666666666666664"/>
      </sharedItems>
    </cacheField>
    <cacheField name="HA">
      <sharedItems containsString="0" containsBlank="1" containsMixedTypes="0" containsNumber="1" count="27">
        <m/>
        <n v="245.55555555555557"/>
        <n v="237.91111111111113"/>
        <n v="202.22222222222223"/>
        <n v="200"/>
        <n v="58.333333333333336"/>
        <n v="52.66666666666667"/>
        <n v="194.44444444444443"/>
        <n v="174.4"/>
        <n v="187.55555555555554"/>
        <n v="214.5"/>
        <n v="190.66666666666669"/>
        <n v="109.33333333333333"/>
        <n v="83.55555555555556"/>
        <n v="68.24444444444444"/>
        <n v="66.88888888888889"/>
        <n v="51.66666666666667"/>
        <n v="36.5"/>
        <n v="205.33333333333334"/>
        <n v="174"/>
        <n v="168.11111111111111"/>
        <n v="119.28888888888889"/>
        <n v="128"/>
        <n v="50"/>
        <n v="77.5"/>
        <n v="97.1111111111111"/>
        <n v="88.88888888888889"/>
      </sharedItems>
    </cacheField>
    <cacheField name="BB">
      <sharedItems containsString="0" containsBlank="1" containsMixedTypes="0" containsNumber="1" count="26">
        <m/>
        <n v="49.111111111111114"/>
        <n v="43.57777777777778"/>
        <n v="54.31111111111111"/>
        <n v="58.888888888888886"/>
        <n v="31.888888888888886"/>
        <n v="18.666666666666668"/>
        <n v="70"/>
        <n v="96.88888888888889"/>
        <n v="67.98888888888888"/>
        <n v="72.6"/>
        <n v="75.83333333333334"/>
        <n v="46.66666666666667"/>
        <n v="35.55555555555556"/>
        <n v="17.266666666666666"/>
        <n v="31.11111111111111"/>
        <n v="28.933333333333337"/>
        <n v="18"/>
        <n v="44"/>
        <n v="71.53333333333333"/>
        <n v="62.33333333333333"/>
        <n v="44.73333333333333"/>
        <n v="28.666666666666668"/>
        <n v="19.166666666666668"/>
        <n v="28.622222222222216"/>
        <n v="24.88888888888889"/>
      </sharedItems>
    </cacheField>
    <cacheField name="IBB">
      <sharedItems containsString="0" containsBlank="1" containsMixedTypes="0" containsNumber="1" containsInteger="1" count="9">
        <m/>
        <n v="4"/>
        <n v="3"/>
        <n v="2"/>
        <n v="0"/>
        <n v="5"/>
        <n v="6"/>
        <n v="1"/>
        <n v="8"/>
      </sharedItems>
    </cacheField>
    <cacheField name="HBP">
      <sharedItems containsString="0" containsBlank="1" containsMixedTypes="0" containsNumber="1" containsInteger="1" count="9">
        <m/>
        <n v="6"/>
        <n v="5"/>
        <n v="10"/>
        <n v="9"/>
        <n v="8"/>
        <n v="3"/>
        <n v="4"/>
        <n v="2"/>
      </sharedItems>
    </cacheField>
    <cacheField name="HRA">
      <sharedItems containsString="0" containsBlank="1" containsMixedTypes="0" containsNumber="1" count="26">
        <m/>
        <n v="29.46666666666667"/>
        <n v="29.444444444444446"/>
        <n v="28.88888888888889"/>
        <n v="25.555555555555554"/>
        <n v="5.833333333333333"/>
        <n v="4.333333333333334"/>
        <n v="23.333333333333332"/>
        <n v="21.8"/>
        <n v="28.13333333333333"/>
        <n v="30.8"/>
        <n v="25.35"/>
        <n v="14.666666666666668"/>
        <n v="9.866666666666667"/>
        <n v="9.62"/>
        <n v="6.222222222222222"/>
        <n v="6.751111111111111"/>
        <n v="5"/>
        <n v="17.84444444444444"/>
        <n v="18.56"/>
        <n v="18.88888888888889"/>
        <n v="18.3"/>
        <n v="13.333333333333334"/>
        <n v="6.666666666666668"/>
        <n v="9.2"/>
        <n v="11.555555555555557"/>
      </sharedItems>
    </cacheField>
    <cacheField name="SV">
      <sharedItems containsString="0" containsBlank="1" containsMixedTypes="0" containsNumber="1" containsInteger="1" count="7">
        <m/>
        <n v="0"/>
        <n v="37"/>
        <n v="3"/>
        <n v="25"/>
        <n v="15"/>
        <n v="35"/>
      </sharedItems>
    </cacheField>
    <cacheField name="BF">
      <sharedItems containsString="0" containsBlank="1" containsMixedTypes="0" containsNumber="1" count="27">
        <m/>
        <n v="928.2"/>
        <n v="902.9080000000001"/>
        <n v="894.4"/>
        <n v="850"/>
        <n v="301.7"/>
        <n v="254.4"/>
        <n v="761.25"/>
        <n v="934.13"/>
        <n v="886.2"/>
        <n v="839.52"/>
        <n v="848.25"/>
        <n v="505.2"/>
        <n v="345.6"/>
        <n v="307.1"/>
        <n v="308"/>
        <n v="257.3"/>
        <n v="191.25"/>
        <n v="891"/>
        <n v="748.2"/>
        <n v="714"/>
        <n v="522.16"/>
        <n v="510"/>
        <n v="255"/>
        <n v="315"/>
        <n v="391"/>
        <n v="344"/>
      </sharedItems>
    </cacheField>
    <cacheField name="IP/9">
      <sharedItems containsString="0" containsBlank="1" containsMixedTypes="0" containsNumber="1" count="23">
        <m/>
        <n v="24.555555555555557"/>
        <n v="23.555555555555557"/>
        <n v="23.11111111111111"/>
        <n v="22.22222222222222"/>
        <n v="7.777777777777778"/>
        <n v="6.666666666666667"/>
        <n v="19.444444444444443"/>
        <n v="24.22222222222222"/>
        <n v="23.444444444444443"/>
        <n v="22"/>
        <n v="21.666666666666668"/>
        <n v="13.333333333333334"/>
        <n v="8.88888888888889"/>
        <n v="8.222222222222221"/>
        <n v="6.888888888888889"/>
        <n v="5"/>
        <n v="24.444444444444443"/>
        <n v="19.333333333333332"/>
        <n v="18.88888888888889"/>
        <n v="13.555555555555555"/>
        <n v="8.333333333333334"/>
        <n v="10.222222222222221"/>
      </sharedItems>
    </cacheField>
    <cacheField name="rERA">
      <sharedItems containsString="0" containsBlank="1" containsMixedTypes="0" containsNumber="1" count="27">
        <m/>
        <n v="4.3852802253376115"/>
        <n v="4.332242172654173"/>
        <n v="3.705230773531031"/>
        <n v="4.009004945424836"/>
        <n v="3.6519370419474826"/>
        <n v="3.0140446966719083"/>
        <n v="5.302443378945448"/>
        <n v="3.2195871314309445"/>
        <n v="3.4052230552955853"/>
        <n v="5.2304521266752"/>
        <n v="4.1447903911446655"/>
        <n v="3.880038687648455"/>
        <n v="4.898801406571502"/>
        <n v="3.337904769163823"/>
        <n v="3.9653935389610377"/>
        <n v="3.703929461329189"/>
        <n v="3.133042366013072"/>
        <n v="2.9345953118559334"/>
        <n v="4.3726751866886655"/>
        <n v="4.034624754398493"/>
        <n v="4.468776537014316"/>
        <n v="4.827805248366014"/>
        <n v="3.3782455228758175"/>
        <n v="3.646167830687832"/>
        <n v="4.246880534193261"/>
        <n v="4.8021294896640825"/>
      </sharedItems>
    </cacheField>
    <cacheField name="calc">
      <sharedItems containsString="0" containsBlank="1" containsMixedTypes="0" containsNumber="1" count="27">
        <m/>
        <n v="-0.09632005633440288"/>
        <n v="-0.08306054316354317"/>
        <n v="0.07369230661724224"/>
        <n v="-0.002251236356209052"/>
        <n v="0.08701573951312935"/>
        <n v="0.24648882583202292"/>
        <n v="-0.3256108447363619"/>
        <n v="0.19510321714226386"/>
        <n v="0.14869423617610367"/>
        <n v="-0.30761303166879994"/>
        <n v="-0.03619759778616638"/>
        <n v="0.029990328087886264"/>
        <n v="-0.2247003516428756"/>
        <n v="0.1655238077090443"/>
        <n v="0.008651615259740564"/>
        <n v="0.07401763466770273"/>
        <n v="0.216739408496732"/>
        <n v="0.26635117203601666"/>
        <n v="-0.09316879667216638"/>
        <n v="-0.008656188599623249"/>
        <n v="-0.11719413425357894"/>
        <n v="-0.20695131209150341"/>
        <n v="0.15543861928104563"/>
        <n v="0.088458042328042"/>
        <n v="-0.06172013354831529"/>
        <n v="-0.20053237241602062"/>
      </sharedItems>
    </cacheField>
    <cacheField name="ERA">
      <sharedItems containsString="0" containsBlank="1" containsMixedTypes="0" containsNumber="1" count="27">
        <m/>
        <n v="4.3852802253376115"/>
        <n v="4.332242172654173"/>
        <n v="3.778923080148273"/>
        <n v="4.009004945424836"/>
        <n v="3.738952781460612"/>
        <n v="3.2605335225039314"/>
        <n v="5.302443378945448"/>
        <n v="3.4146903485732083"/>
        <n v="3.5539172914716888"/>
        <n v="5.2304521266752"/>
        <n v="4.1447903911446655"/>
        <n v="3.9100290157363413"/>
        <n v="4.898801406571502"/>
        <n v="3.5034285768728672"/>
        <n v="3.974045154220778"/>
        <n v="3.777947095996892"/>
        <n v="3.349781774509804"/>
        <n v="3.20094648389195"/>
        <n v="4.3726751866886655"/>
        <n v="4.034624754398493"/>
        <n v="4.468776537014316"/>
        <n v="4.827805248366014"/>
        <n v="3.533684142156863"/>
        <n v="3.734625873015874"/>
        <n v="4.246880534193261"/>
        <n v="4.8021294896640825"/>
      </sharedItems>
    </cacheField>
    <cacheField name="WHIP">
      <sharedItems containsString="0" containsBlank="1" containsMixedTypes="0" containsNumber="1" count="25">
        <m/>
        <n v="1.3333333333333335"/>
        <n v="1.327777777777778"/>
        <n v="1.2333333333333334"/>
        <n v="1.2944444444444445"/>
        <n v="1.288888888888889"/>
        <n v="1.188888888888889"/>
        <n v="1.5111111111111113"/>
        <n v="1.2444444444444445"/>
        <n v="1.211111111111111"/>
        <n v="1.45"/>
        <n v="1.3666666666666667"/>
        <n v="1.3"/>
        <n v="1.488888888888889"/>
        <n v="1.1555555555555554"/>
        <n v="1.4"/>
        <n v="1.1333333333333333"/>
        <n v="1.4111111111111112"/>
        <n v="1.3555555555555556"/>
        <n v="1.3444444444444443"/>
        <n v="1.4555555555555557"/>
        <n v="1.3111111111111111"/>
        <n v="1.2888888888888892"/>
        <n v="1.3666666666666665"/>
        <n v="1.422222222222222"/>
      </sharedItems>
    </cacheField>
    <cacheField name="A">
      <sharedItems containsString="0" containsBlank="1" containsMixedTypes="0" containsNumber="1" count="27">
        <m/>
        <n v="300.6666666666667"/>
        <n v="286.48888888888894"/>
        <n v="266.53333333333336"/>
        <n v="267.8888888888889"/>
        <n v="98.22222222222223"/>
        <n v="74.33333333333334"/>
        <n v="274.44444444444446"/>
        <n v="280.2888888888889"/>
        <n v="259.5444444444444"/>
        <n v="297.1"/>
        <n v="271.5"/>
        <n v="161"/>
        <n v="121.11111111111111"/>
        <n v="89.5111111111111"/>
        <n v="101"/>
        <n v="83.6"/>
        <n v="56.5"/>
        <n v="254.33333333333334"/>
        <n v="253.53333333333333"/>
        <n v="232.44444444444446"/>
        <n v="172.0222222222222"/>
        <n v="179.66666666666669"/>
        <n v="80.66666666666667"/>
        <n v="98.66666666666669"/>
        <n v="129.73333333333332"/>
        <n v="117.77777777777777"/>
      </sharedItems>
    </cacheField>
    <cacheField name="B">
      <sharedItems containsString="0" containsBlank="1" containsMixedTypes="0" containsNumber="1" count="27">
        <m/>
        <n v="404.7151111111112"/>
        <n v="391.97144444444444"/>
        <n v="354.71200000000005"/>
        <n v="346.24333333333334"/>
        <n v="107.87194444444444"/>
        <n v="88.21833333333335"/>
        <n v="339.811111111111"/>
        <n v="326.1787777777778"/>
        <n v="339.4233333333333"/>
        <n v="385.3275"/>
        <n v="341.3050833333334"/>
        <n v="198.83333333333334"/>
        <n v="148.63600000000002"/>
        <n v="118.05021111111111"/>
        <n v="115.71"/>
        <n v="96.60564444444445"/>
        <n v="66.8525"/>
        <n v="325.1447777777778"/>
        <n v="302.8894666666667"/>
        <n v="287.185"/>
        <n v="220.85972222222222"/>
        <n v="219.74666666666667"/>
        <n v="89.20833333333333"/>
        <n v="121.6825"/>
        <n v="160.2288888888889"/>
        <n v="149.88888888888889"/>
      </sharedItems>
    </cacheField>
    <cacheField name="D">
      <sharedItems containsString="0" containsBlank="1" containsMixedTypes="0" containsNumber="1" count="27">
        <m/>
        <n v="131.09711636221442"/>
        <n v="124.3708811917291"/>
        <n v="105.70502206320815"/>
        <n v="109.12322570806103"/>
        <n v="35.119065624015356"/>
        <n v="25.77658324598184"/>
        <n v="122.50807435788276"/>
        <n v="97.87105349626833"/>
        <n v="99.40807998361709"/>
        <n v="136.3645895869068"/>
        <n v="109.24176849395819"/>
        <n v="63.36533386117709"/>
        <n v="52.08759002057614"/>
        <n v="34.408354162998336"/>
        <n v="37.94386363636363"/>
        <n v="31.38838661311915"/>
        <n v="19.74988888888889"/>
        <n v="92.81162193956023"/>
        <n v="102.63642891680777"/>
        <n v="93.49377840024898"/>
        <n v="72.76080170072272"/>
        <n v="77.41402178649238"/>
        <n v="28.220152505446624"/>
        <n v="38.11430687830689"/>
        <n v="53.1637540968078"/>
        <n v="51.31854722939993"/>
      </sharedItems>
    </cacheField>
    <cacheField name="ER">
      <sharedItems containsString="0" containsBlank="1" containsMixedTypes="0" containsNumber="1" count="27">
        <m/>
        <n v="107.68299219995691"/>
        <n v="102.04837117807607"/>
        <n v="87.33511118564898"/>
        <n v="89.08899878721859"/>
        <n v="29.080743855804762"/>
        <n v="21.73689015002621"/>
        <n v="103.10306570171704"/>
        <n v="82.71138844321771"/>
        <n v="83.31961650005849"/>
        <n v="115.06994678685439"/>
        <n v="89.80379180813442"/>
        <n v="52.13372020981788"/>
        <n v="43.544901391746684"/>
        <n v="28.805968298732466"/>
        <n v="30.90924008838383"/>
        <n v="26.025857772423034"/>
        <n v="16.74890887254902"/>
        <n v="78.24535849513656"/>
        <n v="84.53838694264753"/>
        <n v="76.20957869419375"/>
        <n v="60.57674861286072"/>
        <n v="64.37073664488018"/>
        <n v="23.557894281045755"/>
        <n v="31.121882275132286"/>
        <n v="43.412556571753335"/>
        <n v="42.685595463680734"/>
      </sharedItems>
    </cacheField>
    <cacheField name="Base$ Value">
      <sharedItems containsSemiMixedTypes="0" containsString="0" containsMixedTypes="0" containsNumber="1"/>
    </cacheField>
    <cacheField name="$ Rank">
      <sharedItems containsSemiMixedTypes="0" containsString="0" containsMixedTypes="0" containsNumber="1"/>
    </cacheField>
    <cacheField name="Pitcher">
      <sharedItems containsMixedTypes="0" count="3">
        <s v="N"/>
        <s v="Y"/>
        <s v="IF(RC[10]&lt;&gt;&quot;&quot;,&quot;Y&quot;,&quot;N&quot;)"/>
      </sharedItems>
    </cacheField>
    <cacheField name="qC">
      <sharedItems containsMixedTypes="0" count="2">
        <s v="N"/>
        <s v="Y"/>
      </sharedItems>
    </cacheField>
    <cacheField name="q1B">
      <sharedItems containsMixedTypes="0" count="2">
        <s v="N"/>
        <s v="Y"/>
      </sharedItems>
    </cacheField>
    <cacheField name="q2B">
      <sharedItems containsMixedTypes="0" count="2">
        <s v="N"/>
        <s v="Y"/>
      </sharedItems>
    </cacheField>
    <cacheField name="q3B">
      <sharedItems containsMixedTypes="0" count="2">
        <s v="N"/>
        <s v="Y"/>
      </sharedItems>
    </cacheField>
    <cacheField name="qSS">
      <sharedItems containsMixedTypes="0" count="2">
        <s v="N"/>
        <s v="Y"/>
      </sharedItems>
    </cacheField>
    <cacheField name="qOF">
      <sharedItems containsMixedTypes="0" count="2">
        <s v="Y"/>
        <s v="N"/>
      </sharedItems>
    </cacheField>
    <cacheField name="qDH">
      <sharedItems containsMixedTypes="0" count="2">
        <s v="N"/>
        <s v="Y"/>
      </sharedItems>
    </cacheField>
    <cacheField name="qCI">
      <sharedItems containsMixedTypes="0" count="2">
        <s v="N"/>
        <s v="Y"/>
      </sharedItems>
    </cacheField>
    <cacheField name="qMI">
      <sharedItems containsMixedTypes="0" count="2">
        <s v="N"/>
        <s v="Y"/>
      </sharedItems>
    </cacheField>
    <cacheField name="qPitcherType">
      <sharedItems containsMixedTypes="0" count="4">
        <s v=""/>
        <s v="SP"/>
        <s v="RP"/>
        <s v="IF(OR(RC[-33]=&quot;SP&quot;,RC[-33]=&quot;RP&quot;),UPPER(RC[-33]),&quot;&quot;)"/>
      </sharedItems>
    </cacheField>
    <cacheField name="fTeam">
      <sharedItems containsMixedTypes="0" count="31">
        <s v="CHA"/>
        <s v="CHN"/>
        <s v="STL"/>
        <s v=""/>
        <s v="TOR"/>
        <s v="PIT"/>
        <s v="CIN"/>
        <s v="WAS"/>
        <s v="LAA"/>
        <s v="SDN"/>
        <s v="SFN"/>
        <s v="ATL"/>
        <s v="DET"/>
        <s v="FLA"/>
        <s v="MIN"/>
        <s v="SEA"/>
        <s v="BOS"/>
        <s v="OAK"/>
        <s v="BAL"/>
        <s v="PHI"/>
        <s v="NYN"/>
        <s v="HOU"/>
        <s v="TBA"/>
        <s v="ARI"/>
        <s v="NYA"/>
        <s v="COL"/>
        <s v="KCA"/>
        <s v="CLE"/>
        <s v="TEX"/>
        <s v="LAN"/>
        <s v="MIL"/>
      </sharedItems>
    </cacheField>
    <cacheField name="fSleeper">
      <sharedItems containsMixedTypes="0" count="3">
        <s v=""/>
        <s v="Yes"/>
        <s v="Y"/>
      </sharedItems>
    </cacheField>
    <cacheField name="fRisk">
      <sharedItems containsMixedTypes="0" count="5">
        <s v="Low"/>
        <s v="High"/>
        <s v="Med"/>
        <s v=""/>
        <s v=" "/>
      </sharedItems>
    </cacheField>
    <cacheField name="DraftIndex">
      <sharedItems containsString="0" containsMixedTypes="1" count="1">
        <e v="#N/A"/>
      </sharedItems>
    </cacheField>
    <cacheField name="DraftedBy">
      <sharedItems containsMixedTypes="0" count="1">
        <s v=""/>
      </sharedItems>
    </cacheField>
    <cacheField name="Price">
      <sharedItems containsMixedTypes="0" count="1">
        <s v=""/>
      </sharedItems>
    </cacheField>
    <cacheField name="FullName">
      <sharedItems containsMixedTypes="0" count="1088">
        <s v="Jermaine Dye (CHA)"/>
        <s v="Paul Konerko (CHA)"/>
        <s v="Jim Thome (CHA)"/>
        <s v="A.J. Pierzynski (CHA)"/>
        <s v="Tadahito Iguchi (CHA)"/>
        <s v="Joe Crede (CHA)"/>
        <s v="Scott Podsednik (CHA)"/>
        <s v="Juan Uribe (CHA)"/>
        <s v="Alex Cintron (CHA)"/>
        <s v="Ryan Sweeney (CHA)"/>
        <s v="Brian Anderson (CHA)"/>
        <s v="Mark Buehrle (CHA)"/>
        <s v="Jon Garland (CHA)"/>
        <s v="Javier Vazquez (CHA)"/>
        <s v="Jose Contreras (CHA)"/>
        <s v="Bobby Jenks (CHA)"/>
        <s v="Mike MacDougal (CHA)"/>
        <s v="Gavin Floyd (CHA)"/>
        <s v="Alfonso Soriano (CHN)"/>
        <s v="Derrek Lee (CHN)"/>
        <s v="Aramis Ramirez (CHN)"/>
        <s v="Michael Barrett (CHN)"/>
        <s v="Matt Murton (CHN)"/>
        <s v="Jacque Jones (CHN)"/>
        <s v="Mark DeRosa (CHN)"/>
        <s v="Cesar Izturis (CHN)"/>
        <s v="Carlos Zambrano (CHN)"/>
        <s v="Rich Hill (CHN)"/>
        <s v="Jason Marquis (CHN)"/>
        <s v="Ted Lilly (CHN)"/>
        <s v="Mark Prior (CHN)"/>
        <s v="Wade Miller (CHN)"/>
        <s v="Bob Howry (CHN)"/>
        <s v="Ryan Dempster (CHN)"/>
        <s v="Scott Eyre (CHN)"/>
        <s v="Kerry Wood (CHN)"/>
        <s v="Albert Pujols (STL)"/>
        <s v="Scott Rolen (STL)"/>
        <s v="Jim Edmonds (STL)"/>
        <s v="Chris Duncan (STL)"/>
        <s v="David Eckstein (STL)"/>
        <s v="Juan Encarnacion (STL)"/>
        <s v="Yadier Molina (STL)"/>
        <s v="Adam Kennedy (STL)"/>
        <s v="Chris Carpenter (STL)"/>
        <s v="Kip Wells (STL)"/>
        <s v="Adam Wainwright (STL)"/>
        <s v="Anthony Reyes (STL)"/>
        <s v="Mark Mulder (STL)"/>
        <s v="Jason Isringhausen (STL)"/>
        <s v="Braden Looper (STL)"/>
        <s v="Brad Thompson (STL)"/>
        <s v="Ryan Franklin (STL)"/>
        <s v="Abreu, Bobby (NYA)"/>
        <s v="Alou, Moises (NYN)"/>
        <s v="Brown, Emil (KCA)"/>
        <s v="Carlos Lee (HOU)"/>
        <s v="Doug Mientkiewicz (NYA)"/>
        <s v="J.J. Putz (SEA)"/>
        <s v="Josh Bard (SDN)"/>
        <s v="Marte, Andy (CLE)"/>
        <s v="Matsui, Kaz (COL)"/>
        <s v="Miguel Batista (SEA)"/>
        <s v="Molina, Bengie (SFN)"/>
        <s v="Molina, Yadier (STL)"/>
        <s v="Pierzynski, A.J. (CHA)"/>
        <s v="Podsednik, Scott (CHA)"/>
        <s v="Reed Johnson (TOR)"/>
        <s v="Roy Halladay (TOR)"/>
        <s v="Aaron Heilman (NYN)"/>
        <s v="Andy Pettitte (NYA)"/>
        <s v="Bonderman, Jeremy (DET)"/>
        <s v="Chad Qualls (HOU)"/>
        <s v="Chris Burke (HOU)"/>
        <s v="Hideki Okajima (BOS)"/>
        <s v="Jake Peavy (SDN)"/>
        <s v="Jake Woods (SEA)"/>
        <s v="Jose Lopez (SEA)"/>
        <s v="Jose Vidro (SEA)"/>
        <s v="Matt Belisle (CIN)"/>
        <s v="Mike Stanton (CIN)"/>
        <s v="Miller, Wade (CHN)"/>
        <s v="Milton, Eric (CIN)"/>
        <s v="Murton, Matt (CHN)"/>
        <s v="Phillips, Brandon (CIN)"/>
        <s v="Royce Clayton (TOR)"/>
        <s v="Tom Glavine (NYN)"/>
        <s v="Valverde, Jose (ARI)"/>
        <s v="Wang, Chien-Ming (NYA)"/>
        <s v="Alex Rodriguez (NYA)"/>
        <s v="Berroa, Angel (KCA)"/>
        <s v="Craig Biggio (HOU)"/>
        <s v="Jonathan Broxton (LAN)"/>
        <s v="Matt Holliday (COL)"/>
        <s v="Nook Logan (WAS)"/>
        <s v="Rocco Baldelli (TBA)"/>
        <s v="Chris Sampson (HOU)"/>
        <s v="Eric Hinske (BOS)"/>
        <s v="Erik Bedard (BAL)"/>
        <s v="Hernandez, Ramon (BAL)"/>
        <s v="Jose Guillen (SEA)"/>
        <s v="Josh Fogg (COL)"/>
        <s v="Lindstrom, Matt (FLA)"/>
        <s v="Marquis, Jason (CHN)"/>
        <s v="Robinson Tejeda (TEX)"/>
        <s v="Brian Bannister (KCA)"/>
        <s v="Clemens, Roger (HOU)"/>
        <s v="MacDougal, Mike (CHA)"/>
        <s v="Michaels, Jason (CLE)"/>
        <s v="Nick Johnson (WAS)"/>
        <s v="Rogers, Kenny (DET)"/>
        <s v="Smoltz, John (ATL)"/>
        <s v="Stephen Drew (ARI)"/>
        <s v="Bannister, Brian (KCA)"/>
        <s v="Gonzalez, Luis (LAN)"/>
        <s v="Jason Hirsh (COL)"/>
        <s v="Johjima, Kenji (SEA)"/>
        <s v="Martinez, Victor (CLE)"/>
        <s v="Scott Thorman (ATL)"/>
        <s v="Snyder, Chris (ARI)"/>
        <s v="Derek Lowe (LAN)"/>
        <s v="Garret Anderson (LAA)"/>
        <s v="Jarrod Washburn (SEA)"/>
        <s v="Jeff Francis (COL)"/>
        <s v="Jenks, Bobby (CHA)"/>
        <s v="Joe Borowski (CLE)"/>
        <s v="Luis Castillo (MIN)"/>
        <s v="Overbay, Lyle (TOR)"/>
        <s v="Robertson, Nate (DET)"/>
        <s v="Rodriguez, Ivan (DET)"/>
        <s v="Chavez, Eric (OAK)"/>
        <s v="Greg Maddux (SDN)"/>
        <s v="Helms, Wes (PHI)"/>
        <s v="Jamey Carroll (COL)"/>
        <s v="Jeremy Sowers (CLE)"/>
        <s v="Jonathan Sanchez (SFN)"/>
        <s v="Jones, Jacque (CHN)"/>
        <s v="Josh Barfield (CLE)"/>
        <s v="Kory Casto (WAS)"/>
        <s v="Rodney, Fernando (DET)"/>
        <s v="Ryan Shealy (KCA)"/>
        <s v="Soriano, Rafael (ATL)"/>
        <s v="Baez, Danys (BAL)"/>
        <s v="Crosby, Bobby (OAK)"/>
        <s v="Gary Matthews Jr. (LAA)"/>
        <s v="Giles, Brian (SDN)"/>
        <s v="Jake Westbrook (CLE)"/>
        <s v="Jason Michaels (CLE)"/>
        <s v="Jhonny Peralta (CLE)"/>
        <s v="Lind, Adam (TOR)"/>
        <s v="Otsuka, Akinori (TEX)"/>
        <s v="Scott, Luke (HOU)"/>
        <s v="Bedard, Erik (BAL)"/>
        <s v="Benson, Kris (BAL)"/>
        <s v="Garciaparra, Nomar (LAN)"/>
        <s v="Giles, Marcus (SDN)"/>
        <s v="Guerrero, Vladimir (LAA)"/>
        <s v="Guillen, Jose (SEA)"/>
        <s v="Hamels, Cole (PHI)"/>
        <s v="Howard, Ryan (PHI)"/>
        <s v="Javier Valentin (CIN)"/>
        <s v="Wolf, Randy (LAN)"/>
        <s v="Zito, Barry (SFN)"/>
        <s v="Beckett, Josh (BOS)"/>
        <s v="Brian Roberts (BAL)"/>
        <s v="Garko, Ryan (CLE)"/>
        <s v="Greene, Khalil (SDN)"/>
        <s v="Lyle Overbay (TOR)"/>
        <s v="Reggie Sanders (KCA)"/>
        <s v="Garland, Jon (CHA)"/>
        <s v="Kearns, Austin (WAS)"/>
        <s v="Laird, Gerald (TEX)"/>
        <s v="Lofton, Kenny (TEX)"/>
        <s v="Matt Diaz (ATL)"/>
        <s v="Sampson, Chris (HOU)"/>
        <s v="Weaver, Jered (LAA)"/>
        <s v="David Wells (SDN)"/>
        <s v="Durham, Ray (SFN)"/>
        <s v="Gonzalez, Adrian (SDN)"/>
        <s v="Ordonez, Magglio (DET)"/>
        <s v="Wilson Betemit (LAN)"/>
        <s v="Andre Ethier (LAN)"/>
        <s v="Dave Roberts (SFN)"/>
        <s v="Eaton, Adam (PHI)"/>
        <s v="Garrett Atkins (COL)"/>
        <s v="Gonzalez, Alex (CIN)"/>
        <s v="Grady Sizemore (CLE)"/>
        <s v="Odalis Perez (KCA)"/>
        <s v="Wells, Kip (STL)"/>
        <s v="David Ross (CIN)"/>
        <s v="Duncan, Chris (STL)"/>
        <s v="Dunn, Adam (CIN)"/>
        <s v="Ian Kinsler (TEX)"/>
        <s v="Kei Igawa (NYA)"/>
        <s v="Mike Hampton (ATL)"/>
        <s v="Octavio Dotel (KCA)"/>
        <s v="Ray, Chris (BAL)"/>
        <s v="Winn, Randy (SFN)"/>
        <s v="Woods, Jake (SEA)"/>
        <s v="Griffey Jr., Ken (CIN)"/>
        <s v="McCann, Brian (ATL)"/>
        <s v="Mike Gonzalez (ATL)"/>
        <s v="Swisher, Nick (OAK)"/>
        <s v="Tomko, Brett (LAN)"/>
        <s v="Xavier Nady (PIT)"/>
        <s v="DeRosa, Mark (CHN)"/>
        <s v="Miguel Montero (ARI)"/>
        <s v="Mike Lamb (HOU)"/>
        <s v="Street, Huston (OAK)"/>
        <s v="Takashi Saito (LAN)"/>
        <s v="Walker, Tyler (SFN)"/>
        <s v="Wilson, Brian (SFN)"/>
        <s v="Anderson, Garret (LAA)"/>
        <s v="Bay, Jason (PIT)"/>
        <s v="Dye, Jermaine (CHA)"/>
        <s v="Luke Hudson (KCA)"/>
        <s v="Montero, Miguel (ARI)"/>
        <s v="Wood, Kerry (CHN)"/>
        <s v="Zambrano, Carlos (CHN)"/>
        <s v="Adam Dunn (CIN)"/>
        <s v="Brett Myers (PHI)"/>
        <s v="Cabrera, Miguel (FLA)"/>
        <s v="Corey Hart (MIL)"/>
        <s v="David Dellucci (CLE)"/>
        <s v="David Weathers (CIN)"/>
        <s v="Dempster, Ryan (CHN)"/>
        <s v="Fielder, Prince (MIL)"/>
        <s v="John Smoltz (ATL)"/>
        <s v="Jorge Julio (ARI)"/>
        <s v="LaRue, Jason (KCA)"/>
        <s v="Matt Albers (HOU)"/>
        <s v="Ramirez, Manny (BOS)"/>
        <s v="Roberts, Brian (BAL)"/>
        <s v="Aaron Cook (COL)"/>
        <s v="Adrian Beltre (SEA)"/>
        <s v="Andy Marte (CLE)"/>
        <s v="Aurilia, Rich (SFN)"/>
        <s v="Barajas, Rod (PHI)"/>
        <s v="Burrell, Pat (PHI)"/>
        <s v="Dellucci, David (CLE)"/>
        <s v="Denorfia, Chris (CIN)"/>
        <s v="Inge, Brandon (DET)"/>
        <s v="Iwamura, Akinori (TBA)"/>
        <s v="James, Chuck (ATL)"/>
        <s v="Julio, Jorge (ARI)"/>
        <s v="Mark Loretta (HOU)"/>
        <s v="Piazza, Mike (OAK)"/>
        <s v="Ramon Hernandez (BAL)"/>
        <s v="Wainwright, Adam (STL)"/>
        <s v="Washburn, Jarrod (SEA)"/>
        <s v="Willy Taveras (COL)"/>
        <s v="Carlos Silva (MIN)"/>
        <s v="Clark, Brady (MIL)"/>
        <s v="Corey Koskie (MIL)"/>
        <s v="Francisco Cordero (MIL)"/>
        <s v="Frank Thomas (TOR)"/>
        <s v="Ivan Rodriguez (DET)"/>
        <s v="Jones, Andruw (ATL)"/>
        <s v="Jose Valverde (ARI)"/>
        <s v="Tim Lincecum (SFN)"/>
        <s v="Tyler Walker (SFN)"/>
        <s v="Aaron Harang (CIN)"/>
        <s v="Adrian Gonzalez (SDN)"/>
        <s v="Armando Benitez (SFN)"/>
        <s v="Bautista, Jose (PIT)"/>
        <s v="Chris Capuano (MIL)"/>
        <s v="Fossum, Casey (TBA)"/>
        <s v="Jackson, Conor (ARI)"/>
        <s v="Jeff Francoeur (ATL)"/>
        <s v="Johnson, Kelly (ATL)"/>
        <s v="Johnson, Randy (ARI)"/>
        <s v="Jones, Chipper (ATL)"/>
        <s v="Morgan Ensberg (HOU)"/>
        <s v="Ortiz, David (BOS)"/>
        <s v="Scott Olsen (FLA)"/>
        <s v="Thome, Jim (CHA)"/>
        <s v="Trot Nixon (CLE)"/>
        <s v="Utley, Chase (PHI)"/>
        <s v="Weathers, David (CIN)"/>
        <s v="Westbrook, Jake (CLE)"/>
        <s v="Alex Gonzalez (CIN)"/>
        <s v="Capuano, Chris (MIL)"/>
        <s v="Castillo, Luis (MIN)"/>
        <s v="Claudio Vargas (MIL)"/>
        <s v="Craig Counsell (MIL)"/>
        <s v="Jason Lane (HOU)"/>
        <s v="Mark Ellis (OAK)"/>
        <s v="Sergio Mitre (FLA)"/>
        <s v="Terrmel Sledge (SDN)"/>
        <s v="Thompson, Brad (STL)"/>
        <s v="Todd Helton (COL)"/>
        <s v="Trevor Hoffman (SDN)"/>
        <s v="Counsell, Craig (MIL)"/>
        <s v="Hideki Matsui (NYA)"/>
        <s v="Mark Kotsay (OAK)"/>
        <s v="Mike Piazza (OAK)"/>
        <s v="Sanchez, Alex (FLA)"/>
        <s v="Young, Delmon (TBA)"/>
        <s v="Anderson, Brian (CHA)"/>
        <s v="Arroyo, Bronson (CIN)"/>
        <s v="Atkins, Garrett (COL)"/>
        <s v="Cuddyer, Michael (MIN)"/>
        <s v="Heilman, Aaron (NYN)"/>
        <s v="Hughes, Philip (NYA)"/>
        <s v="Humber, Philip (NYN)"/>
        <s v="Okajima, Hideki (BOS)"/>
        <s v="Travis Hafner (CLE)"/>
        <s v="Young, Michael (TEX)"/>
        <s v="Cantu, Jorge (TBA)"/>
        <s v="Casey Fossum (TBA)"/>
        <s v="Cruz, Nelson (TEX)"/>
        <s v="Frank Catalanotto (TEX)"/>
        <s v="Lester, Jon (BOS)"/>
        <s v="Lugo, Julio (BOS)"/>
        <s v="Napoli, Mike (LAA)"/>
        <s v="Rod Barajas (PHI)"/>
        <s v="Ryan Howard (PHI)"/>
        <s v="Ryan Madson (PHI)"/>
        <s v="Sanchez, Anibal (FLA)"/>
        <s v="Taveras, Willy (COL)"/>
        <s v="Vargas, Claudio (MIL)"/>
        <s v="Carl Crawford (TBA)"/>
        <s v="Cordero, Francisco (MIL)"/>
        <s v="Endy Chavez (NYN)"/>
        <s v="Fernando Rodney (DET)"/>
        <s v="Jason Jennings (HOU)"/>
        <s v="Loewen, Adam (BAL)"/>
        <s v="Lowell, Mike (BOS)"/>
        <s v="Milton Bradley (OAK)"/>
        <s v="Ruiz, Carlos (PHI)"/>
        <s v="Scott Baker (MIN)"/>
        <s v="Sheets, Ben (MIL)"/>
        <s v="Taylor Buchholz (COL)"/>
        <s v="Troy Tulowitzki (COL)"/>
        <s v="Brian Schneider (WAS)"/>
        <s v="Casey, Sean (DET)"/>
        <s v="Clayton, Royce (TOR)"/>
        <s v="Crawford, Carl (TBA)"/>
        <s v="Diaz, Matt (ATL)"/>
        <s v="Doug Davis (ARI)"/>
        <s v="Jennings, Jason (HOU)"/>
        <s v="Ronny Paulino (PIT)"/>
        <s v="Rowand, Aaron (PHI)"/>
        <s v="Suppan, Jeff (MIL)"/>
        <s v="Tulowitzki, Troy (COL)"/>
        <s v="Vernon Wells (TOR)"/>
        <s v="Brandon Claussen (WAS)"/>
        <s v="Chacin, Gustavo (TOR)"/>
        <s v="Craig Monroe (DET)"/>
        <s v="Davis, Doug (ARI)"/>
        <s v="Hernandez, Orlando (NYN)"/>
        <s v="Joe Blanton (OAK)"/>
        <s v="Joe Kennedy (OAK)"/>
        <s v="Kemp, Matt (LAN)"/>
        <s v="Kent, Jeff (LAN)"/>
        <s v="Noah Lowry (SFN)"/>
        <s v="Rollins, Jimmy (PHI)"/>
        <s v="Seo, Jae (TBA)"/>
        <s v="Silva, Carlos (MIN)"/>
        <s v="Torrealba, Yorvit (COL)"/>
        <s v="Dana Eveland (ARI)"/>
        <s v="Davies, Kyle (ATL)"/>
        <s v="Johnson, Dan (OAK)"/>
        <s v="Rauch, Jon (WAS)"/>
        <s v="Santana, Johan (MIN)"/>
        <s v="Carlos Guillen (DET)"/>
        <s v="Drew, Stephen (ARI)"/>
        <s v="Jason Kendall (OAK)"/>
        <s v="Nomar Garciaparra (LAN)"/>
        <s v="Ryan Church (WAS)"/>
        <s v="Sammy Sosa (TEX)"/>
        <s v="Vicente Padilla (TEX)"/>
        <s v="Bobby Abreu (NYA)"/>
        <s v="Catalanotto, Frank (TEX)"/>
        <s v="Mike Jacobs (FLA)"/>
        <s v="Punto, Nick (MIN)"/>
        <s v="Redding, Tim (WAS)"/>
        <s v="Wickman, Bob (ATL)"/>
        <s v="Billy Wagner (NYN)"/>
        <s v="Kelvim Escobar (LAA)"/>
        <s v="Kendry Morales (LAA)"/>
        <s v="Kuo, Hong-Chih (LAN)"/>
        <s v="Miguel Olivo (FLA)"/>
        <s v="Scott Kazmir (TBA)"/>
        <s v="Seth McClung (TBA)"/>
        <s v="Shaun Marcum (TOR)"/>
        <s v="Webb, Brandon (ARI)"/>
        <s v="Curtis Granderson (DET)"/>
        <s v="Dan Wheeler (HOU)"/>
        <s v="Kendrick, Howie (LAA)"/>
        <s v="Kotchman, Casey (LAA)"/>
        <s v="Mitre, Sergio (FLA)"/>
        <s v="Perkins, Glen (MIN)"/>
        <s v="Ryan Zimmerman (WAS)"/>
        <s v="Sean Casey (DET)"/>
        <s v="Andruw Jones (ATL)"/>
        <s v="Matt Lindstrom (FLA)"/>
        <s v="Miguel Cabrera (FLA)"/>
        <s v="Prince Fielder (MIL)"/>
        <s v="Shields, Jamie (TBA)"/>
        <s v="Tim Hudson (ATL)"/>
        <s v="Beltran, Carlos (NYN)"/>
        <s v="Justin Duchscherer (OAK)"/>
        <s v="Klesko, Ryan (SFN)"/>
        <s v="Lieber, Jon (PHI)"/>
        <s v="Matt Garza (MIN)"/>
        <s v="Mauer, Joe (MIN)"/>
        <s v="Tracy, Chad (ARI)"/>
        <s v="Verlander, Justin (DET)"/>
        <s v="Dan Haren (OAK)"/>
        <s v="Hong-Chih Kuo (LAN)"/>
        <s v="Kaz Matsui (COL)"/>
        <s v="Kenji Johjima (SEA)"/>
        <s v="Kennedy, Adam (STL)"/>
        <s v="Khalil Greene (SDN)"/>
        <s v="Kyle Lohse (CIN)"/>
        <s v="Wheeler, Dan (HOU)"/>
        <s v="Howie Kendrick (LAA)"/>
        <s v="Jacobs, Mike (FLA)"/>
        <s v="Josh Johnson (FLA)"/>
        <s v="Mench, Kevin (MIL)"/>
        <s v="Chris Ray (BAL)"/>
        <s v="Dan Johnson (OAK)"/>
        <s v="Ian Snell (PIT)"/>
        <s v="Johnson, Josh (FLA)"/>
        <s v="Keith Foulke (CLE)"/>
        <s v="O'Connor, Mike (WAS)"/>
        <s v="Reyes, Jose (NYN)"/>
        <s v="Sheffield, Gary (DET)"/>
        <s v="Woody Williams (HOU)"/>
        <s v="Adam Everett (HOU)"/>
        <s v="Albers, Matt (HOU)"/>
        <s v="Ausmus, Brad (HOU)"/>
        <s v="Coco Crisp (BOS)"/>
        <s v="Jeremy Hermida (FLA)"/>
        <s v="Joe Mauer (MIN)"/>
        <s v="Kevin Kouzmanoff (SDN)"/>
        <s v="Konerko, Paul (CHA)"/>
        <s v="Miller, Damian (MIL)"/>
        <s v="Wandy Rodriguez (HOU)"/>
        <s v="Williams, Woody (HOU)"/>
        <s v="Crisp, Coco (BOS)"/>
        <s v="Hillenbrand, Shea (LAA)"/>
        <s v="J.J. Hardy (MIL)"/>
        <s v="Joe Nathan (MIN)"/>
        <s v="Josh Willingham (FLA)"/>
        <s v="Kouzmanoff, Kevin (SDN)"/>
        <s v="Logan, Nook (WAS)"/>
        <s v="Michael Cuddyer (MIN)"/>
        <s v="Morneau, Justin (MIN)"/>
        <s v="Robinson Cano (NYA)"/>
        <s v="Shealy, Ryan (KCA)"/>
        <s v="Ervin Santana (LAA)"/>
        <s v="Ethier, Andre (LAN)"/>
        <s v="Hensley, Clay (SDN)"/>
        <s v="Hill, Rich (CHN)"/>
        <s v="Howry, Bob (CHN)"/>
        <s v="Jason Kubel (MIN)"/>
        <s v="Jeff Suppan (MIL)"/>
        <s v="Juan Rincon (MIN)"/>
        <s v="Ken Griffey Jr. (CIN)"/>
        <s v="Kim, Byung-Hyun (COL)"/>
        <s v="Padilla, Vicente (TEX)"/>
        <s v="Sweeney, Mike (KCA)"/>
        <s v="Youkilis, Kevin (BOS)"/>
        <s v="Hawpe, Brad (COL)"/>
        <s v="Jae Seo (TBA)"/>
        <s v="Lopez, Felipe (WAS)"/>
        <s v="Rivera, Mariano (NYA)"/>
        <s v="Rodriguez, Alex (NYA)"/>
        <s v="Brad Penny (LAN)"/>
        <s v="Curt Schilling (BOS)"/>
        <s v="Escobar, Kelvim (LAA)"/>
        <s v="Helton, Todd (COL)"/>
        <s v="Hirsh, Jason (COL)"/>
        <s v="Hoffman, Trevor (SDN)"/>
        <s v="Homer Bailey (CIN)"/>
        <s v="Horacio Ramirez (SEA)"/>
        <s v="Johan Santana (MIN)"/>
        <s v="Marcum, Shaun (TOR)"/>
        <s v="Mark Teixeira (TEX)"/>
        <s v="McClung, Seth (TBA)"/>
        <s v="Michael Young (TEX)"/>
        <s v="Placido Polanco (DET)"/>
        <s v="Sanders, Reggie (KCA)"/>
        <s v="Brett Tomko (LAN)"/>
        <s v="Cabrera, Daniel (BAL)"/>
        <s v="Corey Patterson (BAL)"/>
        <s v="Dan Uggla (FLA)"/>
        <s v="Harang, Aaron (CIN)"/>
        <s v="Hernandez, Felix (SEA)"/>
        <s v="Jason Bartlett (MIN)"/>
        <s v="Jenkins, Geoff (MIL)"/>
        <s v="Johnny Estrada (MIL)"/>
        <s v="Justin Morneau (MIN)"/>
        <s v="Mike Maroth (DET)"/>
        <s v="Oliver Perez (NYN)"/>
        <s v="Polanco, Placido (DET)"/>
        <s v="Quentin, Carlos (ARI)"/>
        <s v="Edmonds, Jim (STL)"/>
        <s v="Hafner, Travis (CLE)"/>
        <s v="Holliday, Matt (COL)"/>
        <s v="Maroth, Mike (DET)"/>
        <s v="Millwood, Kevin (TEX)"/>
        <s v="Varitek, Jason (BOS)"/>
        <s v="Bartolo Colon (LAA)"/>
        <s v="Duchscherer, Justin (OAK)"/>
        <s v="Garza, Matt (MIN)"/>
        <s v="Jonny Gomes (TBA)"/>
        <s v="Jorge Cantu (TBA)"/>
        <s v="Josh Towers (TOR)"/>
        <s v="Marcus Thames (DET)"/>
        <s v="Monroe, Craig (DET)"/>
        <s v="Perez, Odalis (KCA)"/>
        <s v="Qualls, Chad (HOU)"/>
        <s v="Eric Milton (CIN)"/>
        <s v="Eyre, Scott (CHN)"/>
        <s v="Freddy Garcia (PHI)"/>
        <s v="Glen Perkins (MIN)"/>
        <s v="Hatteberg, Scott (CIN)"/>
        <s v="Jason Hammel (TBA)"/>
        <s v="John Koronka (TEX)"/>
        <s v="John Thomson (TOR)"/>
        <s v="McCarthy, Brandon (TEX)"/>
        <s v="Bard, Josh (SDN)"/>
        <s v="Barry Zito (SFN)"/>
        <s v="Betemit, Wilson (LAN)"/>
        <s v="Eckstein, David (STL)"/>
        <s v="Freddy Sanchez (PIT)"/>
        <s v="Geoff Jenkins (MIL)"/>
        <s v="Jamie Shields (TBA)"/>
        <s v="Johnson, Reed (TOR)"/>
        <s v="Magglio Ordonez (DET)"/>
        <s v="Meche, Gil (KCA)"/>
        <s v="Barry Bonds (SFN)"/>
        <s v="Brian Giles (SDN)"/>
        <s v="Greg Zaun (TOR)"/>
        <s v="Jackson, Edwin (TBA)"/>
        <s v="Jeremy Accardo (TOR)"/>
        <s v="Joel Zumaya (DET)"/>
        <s v="Jones, Todd (DET)"/>
        <s v="Mark Teahen (KCA)"/>
        <s v="Orlando Hernandez (NYN)"/>
        <s v="Billingsley, Chad (LAN)"/>
        <s v="Bonds, Barry (SFN)"/>
        <s v="Brian Wilson (SFN)"/>
        <s v="Broxton, Jonathan (LAN)"/>
        <s v="Carlos Ruiz (PHI)"/>
        <s v="Chase Utley (PHI)"/>
        <s v="Chris Duffy (PIT)"/>
        <s v="Cole Hamels (PHI)"/>
        <s v="David Bush (MIL)"/>
        <s v="Encarnacion, Juan (STL)"/>
        <s v="Kyle Davies (ATL)"/>
        <s v="Lo Duca, Paul (NYN)"/>
        <s v="Mike Sweeney (KCA)"/>
        <s v="Randy Wolf (LAN)"/>
        <s v="Bengie Molina (SFN)"/>
        <s v="Brad Hawpe (COL)"/>
        <s v="Byrd, Paul (CLE)"/>
        <s v="Dontrelle Willis (FLA)"/>
        <s v="Felipe Lopez (WAS)"/>
        <s v="Gagne, Eric (TEX)"/>
        <s v="Glaus, Troy (TOR)"/>
        <s v="Graffanino, Tony (MIL)"/>
        <s v="Schilling, Curt (BOS)"/>
        <s v="Alex Sanchez (FLA)"/>
        <s v="Beltre, Adrian (SEA)"/>
        <s v="Chacon, Shawn (PIT)"/>
        <s v="Gerald Laird (TEX)"/>
        <s v="Gomes, Jonny (TBA)"/>
        <s v="Igawa, Kei (NYA)"/>
        <s v="John Buck (KCA)"/>
        <s v="Kelly Johnson (ATL)"/>
        <s v="Payton, Jay (BAL)"/>
        <s v="Rivera, Juan (LAA)"/>
        <s v="Zaun, Greg (TOR)"/>
        <s v="Baek, Cha-Seung (SEA)"/>
        <s v="Batista, Miguel (SEA)"/>
        <s v="Blake, Casey (CLE)"/>
        <s v="Castillo, Jose (PIT)"/>
        <s v="Damian Miller (MIL)"/>
        <s v="Edwin Encarnacion (CIN)"/>
        <s v="Rafael Furcal (LAN)"/>
        <s v="Willingham, Josh (FLA)"/>
        <s v="Anibal Sanchez (FLA)"/>
        <s v="Bailey, Homer (CIN)"/>
        <s v="Belisle, Matt (CIN)"/>
        <s v="Benitez, Armando (SFN)"/>
        <s v="Borowski, Joe (CLE)"/>
        <s v="Brian Fuentes (COL)"/>
        <s v="Buehrle, Mark (CHA)"/>
        <s v="Encarnacion, Edwin (CIN)"/>
        <s v="Gustavo Chacin (TOR)"/>
        <s v="Jason LaRue (KCA)"/>
        <s v="Jeremy Bonderman (DET)"/>
        <s v="Justin Verlander (DET)"/>
        <s v="Nieve, Fernando (HOU)"/>
        <s v="Papelbon, Jon (BOS)"/>
        <s v="Pena, Wily Mo (BOS)"/>
        <s v="Pineiro, Joel (BOS)"/>
        <s v="Russell Martin (LAN)"/>
        <s v="Uribe, Juan (CHA)"/>
        <s v="Willis, Dontrelle (FLA)"/>
        <s v="Zobrist, Ben (TBA)"/>
        <s v="Barfield, Josh (CLE)"/>
        <s v="Bronson Arroyo (CIN)"/>
        <s v="Byung-Hyun Kim (COL)"/>
        <s v="Casto, Kory (WAS)"/>
        <s v="Derrick Turnbow (MIL)"/>
        <s v="Hudson, Tim (ATL)"/>
        <s v="Mark Grudzielanek (KCA)"/>
        <s v="Randy Winn (SFN)"/>
        <s v="Ray Durham (SFN)"/>
        <s v="Russ Ortiz (SFN)"/>
        <s v="Travis Bowyer (FLA)"/>
        <s v="Weeks, Rickie (MIL)"/>
        <s v="Chad Cordero (WAS)"/>
        <s v="Church, Ryan (WAS)"/>
        <s v="Nick Swisher (OAK)"/>
        <s v="Pedroia, Dustin (BOS)"/>
        <s v="Raul Ibanez (SEA)"/>
        <s v="Ryan Klesko (SFN)"/>
        <s v="Snell, Ian (PIT)"/>
        <s v="White, Rondell (MIN)"/>
        <s v="Barrett, Michael (CHN)"/>
        <s v="Brandon Phillips (CIN)"/>
        <s v="Buchholz, Taylor (COL)"/>
        <s v="Cordero, Chad (WAS)"/>
        <s v="Delmon Young (TBA)"/>
        <s v="Gary Sheffield (DET)"/>
        <s v="Gil Meche (KCA)"/>
        <s v="Hampton, Mike (ATL)"/>
        <s v="Joey Gathright (KCA)"/>
        <s v="Melvin Mora (BAL)"/>
        <s v="Mike Lowell (BOS)"/>
        <s v="Mike Timlin (BOS)"/>
        <s v="Patterson, Corey (BAL)"/>
        <s v="Rich Aurilia (SFN)"/>
        <s v="Rolen, Scott (STL)"/>
        <s v="Victorino, Shane (PHI)"/>
        <s v="Zumaya, Joel (DET)"/>
        <s v="Betancourt, Yuniesky (SEA)"/>
        <s v="Chris Snelling (WAS)"/>
        <s v="Dukes, Elijah (TBA)"/>
        <s v="Guillen, Carlos (DET)"/>
        <s v="Mora, Melvin (BAL)"/>
        <s v="Richie Sexson (SEA)"/>
        <s v="Roberts, Dave (SFN)"/>
        <s v="Ryan Freel (CIN)"/>
        <s v="Ryan Garko (CLE)"/>
        <s v="Shawn Chacon (PIT)"/>
        <s v="Adam Lind (TOR)"/>
        <s v="Alex Rios (TOR)"/>
        <s v="Dioner Navarro (TBA)"/>
        <s v="Hudson, Orlando (ARI)"/>
        <s v="Jorge De La Rosa (KCA)"/>
        <s v="Manny Ramirez (BOS)"/>
        <s v="Miguel Tejada (BAL)"/>
        <s v="Millar, Kevin (BAL)"/>
        <s v="Reitsma, Chris (SEA)"/>
        <s v="Reyes, Anthony (STL)"/>
        <s v="Ross, David (CIN)"/>
        <s v="Taylor Tankersley (FLA)"/>
        <s v="Torii Hunter (MIN)"/>
        <s v="Aaron Hill (TOR)"/>
        <s v="Christian Guzman (WAS)"/>
        <s v="Eric Byrnes (ARI)"/>
        <s v="Gordon, Alex (KCA)"/>
        <s v="Hernandez, Livan (ARI)"/>
        <s v="J.D. Drew (BOS)"/>
        <s v="Markakis, Nick (BAL)"/>
        <s v="Orlando Cabrera (LAA)"/>
        <s v="Rodriguez, Francisco (LAA)"/>
        <s v="Salomon Torres (PIT)"/>
        <s v="Tankersley, Taylor (FLA)"/>
        <s v="Wells, Vernon (TOR)"/>
        <s v="Wigginton, Ty (TBA)"/>
        <s v="Claussen, Brandon (WAS)"/>
        <s v="Granderson, Curtis (DET)"/>
        <s v="Greinke, Zack (KCA)"/>
        <s v="Jay Payton (BAL)"/>
        <s v="Jon Lester (BOS)"/>
        <s v="Julio Lugo (BOS)"/>
        <s v="Kennedy, Joe (OAK)"/>
        <s v="Kotsay, Mark (OAK)"/>
        <s v="Lowe, Derek (LAN)"/>
        <s v="Manny Delcarmen (BOS)"/>
        <s v="Ortiz, Russ (SFN)"/>
        <s v="Ramirez, Horacio (SEA)"/>
        <s v="Rodrigo Lopez (COL)"/>
        <s v="Sanchez, Freddy (PIT)"/>
        <s v="Shane Victorino (PHI)"/>
        <s v="A.J. Burnett (TOR)"/>
        <s v="Eveland, Dana (ARI)"/>
        <s v="Jay Gibbons (BAL)"/>
        <s v="Lackey, John (LAA)"/>
        <s v="Loney, James (LAN)"/>
        <s v="Omar Vizquel (SFN)"/>
        <s v="Pat Burrell (PHI)"/>
        <s v="Paul Maholm (PIT)"/>
        <s v="Tony Graffanino (MIL)"/>
        <s v="Troy Glaus (TOR)"/>
        <s v="Wilkerson, Brad (TEX)"/>
        <s v="Zack Greinke (KCA)"/>
        <s v="Edgar Renteria (ATL)"/>
        <s v="Gathright, Joey (KCA)"/>
        <s v="German, Esteban (KCA)"/>
        <s v="Jaret Wright (BAL)"/>
        <s v="Joel Pineiro (BOS)"/>
        <s v="Jon Papelbon (BOS)"/>
        <s v="Josh Beckett (BOS)"/>
        <s v="Kendall, Jason (OAK)"/>
        <s v="Luis Gonzalez (LAN)"/>
        <s v="Ramirez, Aramis (CHN)"/>
        <s v="Turnbow, Derrick (MIL)"/>
        <s v="Akinori Otsuka (TEX)"/>
        <s v="Chavez, Endy (NYN)"/>
        <s v="Haren, Dan (OAK)"/>
        <s v="Jason Varitek (BOS)"/>
        <s v="Matsuzaka, Daisuke (BOS)"/>
        <s v="Towers, Josh (TOR)"/>
        <s v="Ty Wigginton (TBA)"/>
        <s v="Accardo, Jeremy (TOR)"/>
        <s v="Akinori Iwamura (TBA)"/>
        <s v="Bob Wickman (ATL)"/>
        <s v="Julian Tavarez (BOS)"/>
        <s v="Paulino, Ronny (PIT)"/>
        <s v="Thomas, Frank (TOR)"/>
        <s v="Thomson, John (TOR)"/>
        <s v="Todd Jones (DET)"/>
        <s v="Brandon Webb (ARI)"/>
        <s v="Brian McCann (ATL)"/>
        <s v="Byrnes, Eric (ARI)"/>
        <s v="Cano, Robinson (NYA)"/>
        <s v="Carlos Beltran (NYN)"/>
        <s v="Carlos Delgado (NYN)"/>
        <s v="David DeJesus (KCA)"/>
        <s v="Grudzielanek, Mark (KCA)"/>
        <s v="Harden, Rich (OAK)"/>
        <s v="Lieberthal, Mike (LAN)"/>
        <s v="Lopez, Jose (SEA)"/>
        <s v="Lowry, Noah (SFN)"/>
        <s v="Matt Capps (PIT)"/>
        <s v="Nolasco, Ricky (FLA)"/>
        <s v="Snelling, Chris (WAS)"/>
        <s v="Teixeira, Mark (TEX)"/>
        <s v="Chien-Ming Wang (NYA)"/>
        <s v="DeJesus, David (KCA)"/>
        <s v="Dotel, Octavio (KCA)"/>
        <s v="Everett, Adam (HOU)"/>
        <s v="Huston Street (OAK)"/>
        <s v="Nick Punto (MIN)"/>
        <s v="Schneider, Brian (WAS)"/>
        <s v="Gibbons, Jay (BAL)"/>
        <s v="Lee, Cliff (CLE)"/>
        <s v="Lilly, Ted (CHN)"/>
        <s v="Lincecum, Tim (SFN)"/>
        <s v="Maholm, Paul (PIT)"/>
        <s v="Moyer, Jamie (PHI)"/>
        <s v="Myers, Brett (PHI)"/>
        <s v="Nathan, Joe (MIN)"/>
        <s v="Tejeda, Robinson (TEX)"/>
        <s v="Valentin, Jose (NYN)"/>
        <s v="Alex Gordon (KCA)"/>
        <s v="Brad Lidge (HOU)"/>
        <s v="Ensberg, Morgan (HOU)"/>
        <s v="Lee, Derrek (CHN)"/>
        <s v="Lohse, Kyle (CIN)"/>
        <s v="Looper, Braden (STL)"/>
        <s v="Thames, Marcus (DET)"/>
        <s v="Angel Berroa (KCA)"/>
        <s v="Brad Ausmus (HOU)"/>
        <s v="De La Rosa, Jorge (KCA)"/>
        <s v="Ellis, Mark (OAK)"/>
        <s v="Eric Chavez (OAK)"/>
        <s v="Jason Bay (PIT)"/>
        <s v="Shawn Green (NYN)"/>
        <s v="Sosa, Jorge (NYN)"/>
        <s v="Burke, Chris (HOU)"/>
        <s v="Danys Baez (BAL)"/>
        <s v="Drew, J.D. (BOS)"/>
        <s v="Jon Lieber (PHI)"/>
        <s v="Linebrink, Scott (SDN)"/>
        <s v="Patterson, John (WAS)"/>
        <s v="Biggio, Craig (HOU)"/>
        <s v="David Ortiz (BOS)"/>
        <s v="Ibanez, Raul (SEA)"/>
        <s v="Jack Wilson (PIT)"/>
        <s v="Jamie Moyer (PHI)"/>
        <s v="Lopez, Rodrigo (COL)"/>
        <s v="Scott Proctor (NYA)"/>
        <s v="Teahen, Mark (KCA)"/>
        <s v="Berkman, Lance (HOU)"/>
        <s v="Esteban Loaiza (OAK)"/>
        <s v="Henry Owens (FLA)"/>
        <s v="Ichiro Suzuki (SEA)"/>
        <s v="Kevin Mench (MIL)"/>
        <s v="Nelson Cruz (TEX)"/>
        <s v="Figgins, Chone (LAA)"/>
        <s v="Furcal, Rafael (LAN)"/>
        <s v="Jimmy Rollins (PHI)"/>
        <s v="Jose Bautista (PIT)"/>
        <s v="Jose Castillo (PIT)"/>
        <s v="Kubel, Jason (MIN)"/>
        <s v="Mike O'Connor (WAS)"/>
        <s v="Randy Johnson (ARI)"/>
        <s v="Sanchez, Duaner (NYN)"/>
        <s v="Daniel Cabrera (BAL)"/>
        <s v="Dustin Pedroia (BOS)"/>
        <s v="Jon Rauch (WAS)"/>
        <s v="Koskie, Corey (MIL)"/>
        <s v="Rafael Soriano (ATL)"/>
        <s v="Wily Mo Pena (BOS)"/>
        <s v="Blanton, Joe (OAK)"/>
        <s v="Bobby Crosby (OAK)"/>
        <s v="Hanley Ramirez (FLA)"/>
        <s v="Paul Lo Duca (NYN)"/>
        <s v="Phelps, Josh (NYA)"/>
        <s v="Renteria, Edgar (ATL)"/>
        <s v="Roy Oswalt (HOU)"/>
        <s v="Ryan Langerhans (ATL)"/>
        <s v="Wright, Jaret (BAL)"/>
        <s v="Adam Loewen (BAL)"/>
        <s v="Aubrey Huff (BAL)"/>
        <s v="Delcarmen, Manny (BOS)"/>
        <s v="Feliz, Pedro (SFN)"/>
        <s v="Geoff Geary (PHI)"/>
        <s v="Gordon, Tom (PHI)"/>
        <s v="Hall, Bill (MIL)"/>
        <s v="Hermida, Jeremy (FLA)"/>
        <s v="Izturis, Cesar (CHN)"/>
        <s v="Navarro, Dioner (TBA)"/>
        <s v="Pelfrey, Mike (NYN)"/>
        <s v="Perez, Oliver (NYN)"/>
        <s v="Philip Hughes (NYA)"/>
        <s v="Philip Humber (NYN)"/>
        <s v="Posada, Jorge (NYA)"/>
        <s v="Wakefield, Tim (BOS)"/>
        <s v="Zach Duke (PIT)"/>
        <s v="Chone Figgins (LAA)"/>
        <s v="Daisuke Matsuzaka (BOS)"/>
        <s v="Fogg, Josh (COL)"/>
        <s v="Geary, Geoff (PHI)"/>
        <s v="Hardy, J.J. (MIL)"/>
        <s v="Hart, Corey (MIL)"/>
        <s v="Iannetta, Chris (COL)"/>
        <s v="Pedro Martinez (NYN)"/>
        <s v="Pettitte, Andy (NYA)"/>
        <s v="Proctor, Scott (NYA)"/>
        <s v="Bradley, Milton (OAK)"/>
        <s v="Casey Kotchman (LAA)"/>
        <s v="Colon, Bartolo (LAA)"/>
        <s v="Francisco Rodriguez (LAA)"/>
        <s v="Franklin, Ryan (STL)"/>
        <s v="Freel, Ryan (CIN)"/>
        <s v="Iguchi, Tadahito (CHA)"/>
        <s v="Isringhausen, Jason (STL)"/>
        <s v="Johnson, Nick (WAS)"/>
        <s v="Kenny Lofton (TEX)"/>
        <s v="Kinsler, Ian (TEX)"/>
        <s v="Nate Robertson (DET)"/>
        <s v="Roger Clemens (HOU)"/>
        <s v="Young, Chris (SDN)"/>
        <s v="Cain, Matt (SFN)"/>
        <s v="Felix Hernandez (SEA)"/>
        <s v="Floyd, Gavin (CHA)"/>
        <s v="Garcia, Freddy (PHI)"/>
        <s v="Gonzalez, Mike (PIT)"/>
        <s v="Hunter, Torii (MIN)"/>
        <s v="John Patterson (WAS)"/>
        <s v="Kazmir, Scott (TBA)"/>
        <s v="Koronka, John (TEX)"/>
        <s v="Maine, John (NYN)"/>
        <s v="Moises Alou (NYN)"/>
        <s v="Orlando Hudson (ARI)"/>
        <s v="Timlin, Mike (BOS)"/>
        <s v="Cabrera, Orlando (LAA)"/>
        <s v="Chad Billingsley (LAN)"/>
        <s v="Chris Young (SDN)"/>
        <s v="Duke, Zach (PIT)"/>
        <s v="Foulke, Keith (CLE)"/>
        <s v="Francis, Jeff (COL)"/>
        <s v="Gorzelanny, Tom (PIT)"/>
        <s v="Jerome Williams (WAS)"/>
        <s v="Kevin Millwood (TEX)"/>
        <s v="Mike Mussina (NYA)"/>
        <s v="Mike Pelfrey (NYN)"/>
        <s v="Tim Wakefield (BOS)"/>
        <s v="Cla Meredith (SDN)"/>
        <s v="Clay Hensley (SDN)"/>
        <s v="Cliff Lee (CLE)"/>
        <s v="Fuentes, Brian (COL)"/>
        <s v="Kenny Rogers (DET)"/>
        <s v="Mussina, Mike (NYA)"/>
        <s v="Oswalt, Roy (HOU)"/>
        <s v="Rich Harden (OAK)"/>
        <s v="Rodriguez, Wandy (HOU)"/>
        <s v="Tejada, Miguel (BAL)"/>
        <s v="Wes Helms (PHI)"/>
        <s v="Cameron, Mike (SDN)"/>
        <s v="Chris Reitsma (SEA)"/>
        <s v="Crede, Joe (CHA)"/>
        <s v="Duffy, Chris (PIT)"/>
        <s v="Hill, Aaron (TOR)"/>
        <s v="Mariano Rivera (NYA)"/>
        <s v="Matsui, Hideki (NYA)"/>
        <s v="Tavarez, Julian (BOS)"/>
        <s v="Vidro, Jose (SEA)"/>
        <s v="Casey Blake (CLE)"/>
        <s v="Cha-Seung Baek (SEA)"/>
        <s v="Cook, Aaron (COL)"/>
        <s v="Hank Blalock (TEX)"/>
        <s v="John Maine (NYN)"/>
        <s v="Jorge Sosa (NYN)"/>
        <s v="Jose Reyes (NYN)"/>
        <s v="LaRoche, Adam (ATL)"/>
        <s v="Martinez, Pedro (NYN)"/>
        <s v="Scot Shields (LAA)"/>
        <s v="Uggla, Dan (FLA)"/>
        <s v="Vladimir Guerrero (LAA)"/>
        <s v="Halladay, Roy (TOR)"/>
        <s v="Hammel, Jason (TBA)"/>
        <s v="Josh Phelps (NYA)"/>
        <s v="Saunders, Joe (LAA)"/>
        <s v="Shields, Scot (LAA)"/>
        <s v="Vizquel, Omar (SFN)"/>
        <s v="Wilson, Jack (PIT)"/>
        <s v="Adam Eaton (PHI)"/>
        <s v="Bill Hall (MIL)"/>
        <s v="Bowyer, Travis (FLA)"/>
        <s v="C.C. Sabathia (CLE)"/>
        <s v="Carpenter, Chris (STL)"/>
        <s v="Cintron, Alex (CHA)"/>
        <s v="Cory Sullivan (COL)"/>
        <s v="Jason Giambi (NYA)"/>
        <s v="Jeter, Derek (NYA)"/>
        <s v="Johnny Damon (NYA)"/>
        <s v="Jorge Posada (NYA)"/>
        <s v="Lamb, Mike (HOU)"/>
        <s v="Livan Hernandez (ARI)"/>
        <s v="Luke Scott (HOU)"/>
        <s v="Saito, Takashi (LAN)"/>
        <s v="Santana, Ervin (LAA)"/>
        <s v="Schmidt, Jason (LAN)"/>
        <s v="Speier, Justin (LAA)"/>
        <s v="Yorvit Torrealba (COL)"/>
        <s v="Yuniesky Betancourt (SEA)"/>
        <s v="Ben Sheets (MIL)"/>
        <s v="Carroll, Jamey (COL)"/>
        <s v="Choo, Shin-Soo (CLE)"/>
        <s v="Chris Denorfia (CIN)"/>
        <s v="Chris Iannetta (COL)"/>
        <s v="Eric Gagne (TEX)"/>
        <s v="Estrada, Johnny (MIL)"/>
        <s v="Jose Valentin (NYN)"/>
        <s v="Lane, Jason (HOU)"/>
        <s v="Langerhans, Ryan (ATL)"/>
        <s v="Lee, Carlos (HOU)"/>
        <s v="Lidge, Brad (HOU)"/>
        <s v="Mientkiewicz, Doug (NYA)"/>
        <s v="Aaron Rowand (PHI)"/>
        <s v="Adam LaRoche (PIT)"/>
        <s v="Boof Bonser (MIN)"/>
        <s v="Brady Clark (MIL)"/>
        <s v="Bush, David (MIL)"/>
        <s v="Contreras, Jose (CHA)"/>
        <s v="Guzman, Christian (WAS)"/>
        <s v="Penny, Brad (LAN)"/>
        <s v="Shea Hillenbrand (LAA)"/>
        <s v="Tom Gordon (PHI)"/>
        <s v="Zimmerman, Ryan (WAS)"/>
        <s v="Baker, Scott (MIN)"/>
        <s v="Bonser, Boof (MIN)"/>
        <s v="Elijah Dukes (TBA)"/>
        <s v="Lance Berkman (HOU)"/>
        <s v="Loretta, Mark (HOU)"/>
        <s v="Pierre, Juan (LAN)"/>
        <s v="Edwin Jackson (TBA)"/>
        <s v="Vazquez, Javier (CHA)"/>
        <s v="Victor Martinez (CLE)"/>
        <s v="B.J. Ryan (TOR)"/>
        <s v="Glavine, Tom (NYN)"/>
        <s v="Green, Shawn (NYN)"/>
        <s v="Matt Kemp (LAN)"/>
        <s v="Nick Markakis (BAL)"/>
        <s v="Sexson, Richie (SEA)"/>
        <s v="Suzuki, Ichiro (SEA)"/>
        <s v="Valentin, Javier (CIN)"/>
        <s v="B.J. Upton (TBA)"/>
        <s v="Bartlett, Jason (MIN)"/>
        <s v="Giambi, Jason (NYA)"/>
        <s v="Hudson, Luke (KCA)"/>
        <s v="Putz, J.J. (SEA)"/>
        <s v="Ricky Nolasco (FLA)"/>
        <s v="Scott Linebrink (SDN)"/>
        <s v="Sledge, Terrmel (SDN)"/>
        <s v="Tom Gorzelanny (PIT)"/>
        <s v="Ben Zobrist (TBA)"/>
        <s v="Mike Napoli (LAA)"/>
        <s v="Peavy, Jake (SDN)"/>
        <s v="Pedro Feliz (SFN)"/>
        <s v="Shin-Soo Choo (CLE)"/>
        <s v="Stanton, Mike (CIN)"/>
        <s v="Sweeney, Ryan (CHA)"/>
        <s v="Torres, Salomon (PIT)"/>
        <s v="Austin Kearns (WAS)"/>
        <s v="Kris Benson (BAL)"/>
        <s v="Molina, Jose (LAA)"/>
        <s v="Paul Byrd (CLE)"/>
        <s v="Ramirez, Hanley (FLA)"/>
        <s v="Sabathia, C.C. (CLE)"/>
        <s v="Sanchez, Jonathan (SFN)"/>
        <s v="Sowers, Jeremy (CLE)"/>
        <s v="Sullivan, Cory (COL)"/>
        <s v="Tim Redding (WAS)"/>
        <s v="Williams, Jerome (WAS)"/>
        <s v="Blalock, Hank (TEX)"/>
        <s v="Burnett, A.J. (TOR)"/>
        <s v="Derek Jeter (NYA)"/>
        <s v="Emil Brown (KCA)"/>
        <s v="Kevin Millar (BAL)"/>
        <s v="Ramon Ortiz (MIN)"/>
        <s v="Scott Hatteberg (CIN)"/>
        <s v="Sizemore, Grady (CLE)"/>
        <s v="Upton, B.J. (TBA)"/>
        <s v="Young, Chris (ARI)"/>
        <s v="Brad Wilkerson (TEX)"/>
        <s v="Chad Tracy (ARI)"/>
        <s v="David Wright (NYN)"/>
        <s v="Francoeur, Jeff (ATL)"/>
        <s v="Jeff Kent (LAN)"/>
        <s v="Loaiza, Esteban (OAK)"/>
        <s v="Matt Cain (SFN)"/>
        <s v="Olsen, Scott (FLA)"/>
        <s v="Owens, Henry (FLA)"/>
        <s v="Prior, Mark (CHN)"/>
        <s v="Pujols, Albert (STL)"/>
        <s v="Rickie Weeks (MIL)"/>
        <s v="Rincon, Juan (MIN)"/>
        <s v="Soriano, Alfonso (CHN)"/>
        <s v="Baldelli, Rocco (TBA)"/>
        <s v="Brandon Inge (DET)"/>
        <s v="Chris Young (ARI)"/>
        <s v="Chuck James (ATL)"/>
        <s v="Damon, Johnny (NYA)"/>
        <s v="Kevin Youkilis (BOS)"/>
        <s v="Martin, Russell (LAN)"/>
        <s v="Mike Lieberthal (LAN)"/>
        <s v="Morales, Kendry (LAA)"/>
        <s v="Olivo, Miguel (FLA)"/>
        <s v="Rondell White (MIN)"/>
        <s v="Brandon McCarthy (TEX)"/>
        <s v="Chris Snyder (ARI)"/>
        <s v="Craig Wilson (ATL)"/>
        <s v="Duaner Sanchez (NYN)"/>
        <s v="James Loney (LAN)"/>
        <s v="John Lackey (LAA)"/>
        <s v="Jose Molina (LAA)"/>
        <s v="Juan Pierre (LAN)"/>
        <s v="Juan Rivera (LAA)"/>
        <s v="Matt Morris (SFN)"/>
        <s v="Chipper Jones (ATL)"/>
        <s v="Conor Jackson (ARI)"/>
        <s v="Delgado, Carlos (NYN)"/>
        <s v="Esteban German (KCA)"/>
        <s v="Jered Weaver (LAA)"/>
        <s v="Joe Saunders (LAA)"/>
        <s v="Maddux, Greg (SDN)"/>
        <s v="Marcus Giles (SDN)"/>
        <s v="Mike Cameron (SDN)"/>
        <s v="Morris, Matt (SFN)"/>
        <s v="Mulder, Mark (STL)"/>
        <s v="Rios, Alex (TOR)"/>
        <s v="Ryan, B.J. (TOR)"/>
        <s v="Wagner, Billy (NYN)"/>
        <s v="Wright, David (NYN)"/>
        <s v="Buck, John (KCA)"/>
        <s v="Carlos Quentin (ARI)"/>
        <s v="Fernando Nieve (HOU)"/>
        <s v="Hinske, Eric (BOS)"/>
        <s v="Huff, Aubrey (BAL)"/>
        <s v="Jason Schmidt (LAN)"/>
        <s v="Justin Speier (LAA)"/>
        <s v="Matthews Jr., Gary (LAA)"/>
        <s v="Meredith, Cla (SDN)"/>
        <s v="Nady, Xavier (PIT)"/>
        <s v="Peralta, Jhonny (CL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32"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C9:Q63" firstHeaderRow="1" firstDataRow="2" firstDataCol="7" rowPageCount="1" colPageCount="1"/>
  <pivotFields count="64">
    <pivotField axis="axisRow" compact="0" outline="0" subtotalTop="0" showAll="0" sortType="descending" rankBy="0" defaultSubtotal="0">
      <items count="427">
        <item m="1" x="53"/>
        <item m="1" x="288"/>
        <item m="1" x="321"/>
        <item m="1" x="344"/>
        <item m="1" x="358"/>
        <item m="1" x="373"/>
        <item m="1" x="388"/>
        <item m="1" x="406"/>
        <item m="1" x="415"/>
        <item m="1" x="423"/>
        <item m="1" x="57"/>
        <item m="1" x="64"/>
        <item m="1" x="69"/>
        <item m="1" x="75"/>
        <item m="1" x="81"/>
        <item m="1" x="86"/>
        <item m="1" x="89"/>
        <item m="1" x="93"/>
        <item m="1" x="97"/>
        <item m="1" x="100"/>
        <item m="1" x="103"/>
        <item m="1" x="106"/>
        <item m="1" x="111"/>
        <item m="1" x="116"/>
        <item m="1" x="120"/>
        <item m="1" x="124"/>
        <item m="1" x="128"/>
        <item m="1" x="133"/>
        <item m="1" x="138"/>
        <item m="1" x="142"/>
        <item m="1" x="146"/>
        <item m="1" x="150"/>
        <item m="1" x="238"/>
        <item m="1" x="154"/>
        <item m="1" x="244"/>
        <item m="1" x="158"/>
        <item m="1" x="250"/>
        <item m="1" x="162"/>
        <item m="1" x="255"/>
        <item m="1" x="165"/>
        <item m="1" x="260"/>
        <item m="1" x="168"/>
        <item m="1" x="265"/>
        <item m="1" x="171"/>
        <item m="1" x="270"/>
        <item m="1" x="175"/>
        <item m="1" x="275"/>
        <item m="1" x="179"/>
        <item m="1" x="280"/>
        <item m="1" x="183"/>
        <item m="1" x="284"/>
        <item m="1" x="187"/>
        <item m="1" x="289"/>
        <item m="1" x="191"/>
        <item m="1" x="293"/>
        <item m="1" x="195"/>
        <item m="1" x="297"/>
        <item m="1" x="199"/>
        <item m="1" x="301"/>
        <item m="1" x="202"/>
        <item m="1" x="305"/>
        <item m="1" x="205"/>
        <item m="1" x="309"/>
        <item m="1" x="208"/>
        <item m="1" x="72"/>
        <item m="1" x="313"/>
        <item m="1" x="172"/>
        <item m="1" x="211"/>
        <item m="1" x="76"/>
        <item m="1" x="317"/>
        <item m="1" x="176"/>
        <item m="1" x="214"/>
        <item m="1" x="79"/>
        <item m="1" x="322"/>
        <item m="1" x="180"/>
        <item m="1" x="217"/>
        <item m="1" x="82"/>
        <item m="1" x="325"/>
        <item m="1" x="184"/>
        <item m="1" x="219"/>
        <item m="1" x="84"/>
        <item m="1" x="328"/>
        <item m="1" x="188"/>
        <item m="1" x="221"/>
        <item m="1" x="87"/>
        <item m="1" x="331"/>
        <item m="1" x="192"/>
        <item m="1" x="223"/>
        <item m="1" x="90"/>
        <item m="1" x="334"/>
        <item m="1" x="196"/>
        <item m="1" x="226"/>
        <item m="1" x="94"/>
        <item m="1" x="337"/>
        <item m="1" x="200"/>
        <item m="1" x="229"/>
        <item m="1" x="98"/>
        <item m="1" x="340"/>
        <item m="1" x="203"/>
        <item m="1" x="232"/>
        <item m="1" x="101"/>
        <item m="1" x="342"/>
        <item m="1" x="206"/>
        <item m="1" x="235"/>
        <item m="1" x="104"/>
        <item m="1" x="345"/>
        <item m="1" x="209"/>
        <item m="1" x="239"/>
        <item m="1" x="107"/>
        <item m="1" x="347"/>
        <item m="1" x="212"/>
        <item m="1" x="245"/>
        <item m="1" x="112"/>
        <item m="1" x="351"/>
        <item m="1" x="215"/>
        <item m="1" x="251"/>
        <item m="1" x="117"/>
        <item m="1" x="355"/>
        <item m="1" x="218"/>
        <item m="1" x="256"/>
        <item m="1" x="121"/>
        <item m="1" x="359"/>
        <item m="1" x="220"/>
        <item m="1" x="261"/>
        <item m="1" x="125"/>
        <item m="1" x="362"/>
        <item m="1" x="222"/>
        <item m="1" x="266"/>
        <item m="1" x="383"/>
        <item m="1" x="129"/>
        <item m="1" x="240"/>
        <item m="1" x="365"/>
        <item m="1" x="108"/>
        <item m="1" x="224"/>
        <item m="1" x="348"/>
        <item m="1" x="271"/>
        <item m="1" x="389"/>
        <item m="1" x="134"/>
        <item m="1" x="246"/>
        <item m="1" x="369"/>
        <item m="1" x="113"/>
        <item m="1" x="227"/>
        <item m="1" x="352"/>
        <item m="1" x="276"/>
        <item m="1" x="394"/>
        <item m="1" x="139"/>
        <item m="1" x="252"/>
        <item m="1" x="374"/>
        <item m="1" x="118"/>
        <item m="1" x="230"/>
        <item m="1" x="356"/>
        <item m="1" x="281"/>
        <item m="1" x="398"/>
        <item m="1" x="143"/>
        <item m="1" x="257"/>
        <item m="1" x="377"/>
        <item m="1" x="122"/>
        <item m="1" x="233"/>
        <item m="1" x="360"/>
        <item m="1" x="285"/>
        <item m="1" x="402"/>
        <item m="1" x="147"/>
        <item m="1" x="262"/>
        <item m="1" x="380"/>
        <item m="1" x="126"/>
        <item m="1" x="236"/>
        <item m="1" x="363"/>
        <item m="1" x="290"/>
        <item m="1" x="407"/>
        <item m="1" x="151"/>
        <item m="1" x="267"/>
        <item m="1" x="384"/>
        <item m="1" x="130"/>
        <item m="1" x="241"/>
        <item m="1" x="366"/>
        <item m="1" x="294"/>
        <item m="1" x="411"/>
        <item m="1" x="155"/>
        <item m="1" x="272"/>
        <item m="1" x="390"/>
        <item m="1" x="135"/>
        <item m="1" x="247"/>
        <item m="1" x="370"/>
        <item m="1" x="298"/>
        <item m="1" x="416"/>
        <item m="1" x="159"/>
        <item m="1" x="277"/>
        <item m="1" x="395"/>
        <item m="1" x="140"/>
        <item m="1" x="253"/>
        <item m="1" x="375"/>
        <item m="1" x="302"/>
        <item m="1" x="420"/>
        <item m="1" x="163"/>
        <item m="1" x="282"/>
        <item m="1" x="399"/>
        <item m="1" x="144"/>
        <item m="1" x="258"/>
        <item m="1" x="378"/>
        <item m="1" x="306"/>
        <item m="1" x="424"/>
        <item m="1" x="166"/>
        <item m="1" x="286"/>
        <item m="1" x="403"/>
        <item m="1" x="148"/>
        <item m="1" x="263"/>
        <item m="1" x="381"/>
        <item m="1" x="310"/>
        <item m="1" x="54"/>
        <item m="1" x="169"/>
        <item m="1" x="291"/>
        <item m="1" x="408"/>
        <item m="1" x="152"/>
        <item m="1" x="268"/>
        <item m="1" x="385"/>
        <item m="1" x="314"/>
        <item m="1" x="58"/>
        <item m="1" x="173"/>
        <item m="1" x="295"/>
        <item m="1" x="412"/>
        <item m="1" x="156"/>
        <item m="1" x="273"/>
        <item m="1" x="391"/>
        <item m="1" x="318"/>
        <item m="1" x="61"/>
        <item m="1" x="177"/>
        <item m="1" x="299"/>
        <item m="1" x="417"/>
        <item m="1" x="160"/>
        <item m="1" x="278"/>
        <item m="1" x="396"/>
        <item m="1" x="323"/>
        <item m="1" x="65"/>
        <item m="1" x="181"/>
        <item m="1" x="303"/>
        <item m="1" x="421"/>
        <item m="1" x="164"/>
        <item m="1" x="283"/>
        <item m="1" x="400"/>
        <item m="1" x="326"/>
        <item m="1" x="67"/>
        <item m="1" x="185"/>
        <item m="1" x="307"/>
        <item m="1" x="425"/>
        <item m="1" x="167"/>
        <item m="1" x="287"/>
        <item m="1" x="404"/>
        <item m="1" x="329"/>
        <item m="1" x="70"/>
        <item m="1" x="189"/>
        <item m="1" x="311"/>
        <item m="1" x="55"/>
        <item m="1" x="170"/>
        <item m="1" x="292"/>
        <item m="1" x="409"/>
        <item m="1" x="332"/>
        <item m="1" x="386"/>
        <item m="1" x="73"/>
        <item m="1" x="131"/>
        <item m="1" x="193"/>
        <item m="1" x="242"/>
        <item m="1" x="315"/>
        <item m="1" x="367"/>
        <item m="1" x="59"/>
        <item m="1" x="109"/>
        <item m="1" x="174"/>
        <item m="1" x="225"/>
        <item m="1" x="296"/>
        <item m="1" x="349"/>
        <item m="1" x="413"/>
        <item m="1" x="91"/>
        <item m="1" x="335"/>
        <item m="1" x="392"/>
        <item m="1" x="77"/>
        <item m="1" x="136"/>
        <item m="1" x="197"/>
        <item m="1" x="248"/>
        <item m="1" x="319"/>
        <item m="1" x="371"/>
        <item m="1" x="62"/>
        <item m="1" x="114"/>
        <item m="1" x="178"/>
        <item m="1" x="228"/>
        <item m="1" x="300"/>
        <item m="1" x="353"/>
        <item m="1" x="418"/>
        <item m="1" x="95"/>
        <item m="1" x="338"/>
        <item m="1" x="397"/>
        <item m="1" x="80"/>
        <item m="1" x="141"/>
        <item m="1" x="201"/>
        <item m="1" x="254"/>
        <item m="1" x="324"/>
        <item m="1" x="376"/>
        <item m="1" x="66"/>
        <item m="1" x="119"/>
        <item m="1" x="182"/>
        <item m="1" x="231"/>
        <item m="1" x="304"/>
        <item m="1" x="357"/>
        <item m="1" x="422"/>
        <item m="1" x="99"/>
        <item m="1" x="341"/>
        <item m="1" x="401"/>
        <item m="1" x="83"/>
        <item m="1" x="145"/>
        <item m="1" x="204"/>
        <item m="1" x="259"/>
        <item m="1" x="327"/>
        <item m="1" x="379"/>
        <item m="1" x="68"/>
        <item m="1" x="123"/>
        <item m="1" x="186"/>
        <item m="1" x="234"/>
        <item m="1" x="308"/>
        <item m="1" x="361"/>
        <item m="1" x="426"/>
        <item m="1" x="102"/>
        <item m="1" x="343"/>
        <item m="1" x="405"/>
        <item m="1" x="85"/>
        <item m="1" x="149"/>
        <item m="1" x="207"/>
        <item m="1" x="264"/>
        <item m="1" x="330"/>
        <item m="1" x="382"/>
        <item m="1" x="71"/>
        <item m="1" x="127"/>
        <item m="1" x="190"/>
        <item m="1" x="237"/>
        <item m="1" x="312"/>
        <item m="1" x="364"/>
        <item m="1" x="56"/>
        <item m="1" x="105"/>
        <item m="1" x="346"/>
        <item m="1" x="410"/>
        <item m="1" x="88"/>
        <item m="1" x="153"/>
        <item m="1" x="210"/>
        <item m="1" x="269"/>
        <item m="1" x="333"/>
        <item m="1" x="387"/>
        <item m="1" x="74"/>
        <item m="1" x="132"/>
        <item m="1" x="194"/>
        <item m="1" x="243"/>
        <item m="1" x="316"/>
        <item m="1" x="368"/>
        <item m="1" x="60"/>
        <item m="1" x="110"/>
        <item m="1" x="350"/>
        <item m="1" x="414"/>
        <item m="1" x="92"/>
        <item m="1" x="157"/>
        <item m="1" x="213"/>
        <item m="1" x="274"/>
        <item m="1" x="336"/>
        <item m="1" x="393"/>
        <item m="1" x="78"/>
        <item m="1" x="137"/>
        <item m="1" x="198"/>
        <item m="1" x="249"/>
        <item m="1" x="320"/>
        <item m="1" x="372"/>
        <item m="1" x="63"/>
        <item m="1" x="115"/>
        <item m="1" x="354"/>
        <item m="1" x="419"/>
        <item m="1" x="96"/>
        <item m="1" x="161"/>
        <item m="1" x="216"/>
        <item m="1" x="279"/>
        <item m="1" x="339"/>
        <item x="36"/>
        <item x="18"/>
        <item x="19"/>
        <item x="20"/>
        <item x="0"/>
        <item x="37"/>
        <item x="1"/>
        <item x="2"/>
        <item x="21"/>
        <item x="22"/>
        <item x="3"/>
        <item x="4"/>
        <item x="23"/>
        <item x="5"/>
        <item x="24"/>
        <item x="38"/>
        <item x="39"/>
        <item x="40"/>
        <item x="41"/>
        <item x="6"/>
        <item x="25"/>
        <item x="42"/>
        <item x="7"/>
        <item x="43"/>
        <item x="8"/>
        <item x="9"/>
        <item x="10"/>
        <item x="11"/>
        <item x="44"/>
        <item x="26"/>
        <item x="12"/>
        <item x="27"/>
        <item x="13"/>
        <item x="14"/>
        <item x="28"/>
        <item x="29"/>
        <item x="45"/>
        <item x="46"/>
        <item x="47"/>
        <item x="30"/>
        <item x="31"/>
        <item x="32"/>
        <item x="15"/>
        <item x="33"/>
        <item x="34"/>
        <item x="16"/>
        <item x="35"/>
        <item x="48"/>
        <item x="17"/>
        <item x="49"/>
        <item x="50"/>
        <item x="51"/>
        <item x="52"/>
      </items>
    </pivotField>
    <pivotField compact="0" outline="0" subtotalTop="0" showAll="0" defaultSubtotal="0"/>
    <pivotField compact="0" outline="0" subtotalTop="0" showAll="0" defaultSubtotal="0"/>
    <pivotField compact="0" outline="0" subtotalTop="0" showAll="0" defaultSubtotal="0"/>
    <pivotField axis="axisPage" compact="0" outline="0" subtotalTop="0" showAll="0">
      <items count="8">
        <item x="0"/>
        <item x="1"/>
        <item m="1" x="2"/>
        <item m="1" x="5"/>
        <item m="1" x="3"/>
        <item m="1" x="6"/>
        <item m="1" x="4"/>
        <item t="default"/>
      </items>
    </pivotField>
    <pivotField compact="0" outline="0" subtotalTop="0" showAll="0" defaultSubtotal="0"/>
    <pivotField axis="axisRow" compact="0" outline="0" subtotalTop="0" showAll="0" defaultSubtotal="0">
      <items count="5">
        <item m="1" x="4"/>
        <item x="1"/>
        <item x="0"/>
        <item x="2"/>
        <item m="1" x="3"/>
      </items>
    </pivotField>
    <pivotField axis="axisRow" compact="0" outline="0" subtotalTop="0" showAll="0" defaultSubtotal="0">
      <items count="24">
        <item m="1" x="15"/>
        <item x="8"/>
        <item m="1" x="16"/>
        <item x="12"/>
        <item x="9"/>
        <item x="11"/>
        <item x="6"/>
        <item x="7"/>
        <item x="5"/>
        <item x="3"/>
        <item x="1"/>
        <item x="4"/>
        <item x="0"/>
        <item x="14"/>
        <item x="10"/>
        <item x="2"/>
        <item x="13"/>
        <item m="1" x="17"/>
        <item m="1" x="21"/>
        <item m="1" x="18"/>
        <item m="1" x="22"/>
        <item m="1" x="19"/>
        <item m="1" x="23"/>
        <item m="1" x="20"/>
      </items>
    </pivotField>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3">
        <item x="0"/>
        <item x="2"/>
        <item x="1"/>
      </items>
    </pivotField>
    <pivotField axis="axisRow" compact="0" outline="0" subtotalTop="0" showAll="0">
      <items count="4">
        <item x="0"/>
        <item x="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ame="$ Rank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3">
        <item x="0"/>
        <item m="1" x="2"/>
        <item x="1"/>
      </items>
    </pivotField>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1088">
        <item m="1" x="53"/>
        <item m="1" x="723"/>
        <item m="1" x="431"/>
        <item m="1" x="54"/>
        <item m="1" x="298"/>
        <item m="1" x="212"/>
        <item m="1" x="299"/>
        <item m="1" x="300"/>
        <item m="1" x="236"/>
        <item m="1" x="432"/>
        <item m="1" x="577"/>
        <item m="1" x="142"/>
        <item m="1" x="586"/>
        <item m="1" x="972"/>
        <item m="1" x="1041"/>
        <item m="1" x="113"/>
        <item m="1" x="237"/>
        <item m="1" x="524"/>
        <item m="1" x="605"/>
        <item m="1" x="625"/>
        <item m="1" x="990"/>
        <item m="1" x="578"/>
        <item m="1" x="264"/>
        <item m="1" x="213"/>
        <item m="1" x="163"/>
        <item m="1" x="152"/>
        <item m="1" x="587"/>
        <item m="1" x="401"/>
        <item m="1" x="567"/>
        <item m="1" x="588"/>
        <item m="1" x="153"/>
        <item m="1" x="793"/>
        <item m="1" x="90"/>
        <item m="1" x="642"/>
        <item m="1" x="526"/>
        <item m="1" x="785"/>
        <item m="1" x="543"/>
        <item m="1" x="579"/>
        <item m="1" x="1017"/>
        <item m="1" x="814"/>
        <item m="1" x="71"/>
        <item m="1" x="544"/>
        <item m="1" x="973"/>
        <item m="1" x="589"/>
        <item m="1" x="930"/>
        <item m="1" x="850"/>
        <item m="1" x="55"/>
        <item m="1" x="546"/>
        <item m="1" x="627"/>
        <item m="1" x="1077"/>
        <item m="1" x="591"/>
        <item m="1" x="779"/>
        <item m="1" x="1018"/>
        <item m="1" x="238"/>
        <item m="1" x="965"/>
        <item m="1" x="559"/>
        <item m="1" x="733"/>
        <item m="1" x="486"/>
        <item m="1" x="221"/>
        <item m="1" x="877"/>
        <item m="1" x="864"/>
        <item m="1" x="900"/>
        <item m="1" x="734"/>
        <item m="1" x="308"/>
        <item m="1" x="281"/>
        <item m="1" x="932"/>
        <item m="1" x="949"/>
        <item m="1" x="335"/>
        <item m="1" x="580"/>
        <item m="1" x="282"/>
        <item m="1" x="608"/>
        <item m="1" x="373"/>
        <item m="1" x="347"/>
        <item m="1" x="568"/>
        <item m="1" x="717"/>
        <item m="1" x="130"/>
        <item m="1" x="950"/>
        <item m="1" x="618"/>
        <item m="1" x="933"/>
        <item m="1" x="252"/>
        <item m="1" x="678"/>
        <item m="1" x="336"/>
        <item m="1" x="106"/>
        <item m="1" x="852"/>
        <item m="1" x="966"/>
        <item m="1" x="911"/>
        <item m="1" x="628"/>
        <item m="1" x="322"/>
        <item m="1" x="292"/>
        <item m="1" x="337"/>
        <item m="1" x="902"/>
        <item m="1" x="441"/>
        <item m="1" x="143"/>
        <item m="1" x="310"/>
        <item m="1" x="301"/>
        <item m="1" x="1045"/>
        <item m="1" x="361"/>
        <item m="1" x="349"/>
        <item m="1" x="773"/>
        <item m="1" x="748"/>
        <item m="1" x="825"/>
        <item m="1" x="1064"/>
        <item m="1" x="239"/>
        <item m="1" x="225"/>
        <item m="1" x="240"/>
        <item m="1" x="205"/>
        <item m="1" x="338"/>
        <item m="1" x="749"/>
        <item m="1" x="781"/>
        <item m="1" x="366"/>
        <item m="1" x="506"/>
        <item m="1" x="903"/>
        <item m="1" x="880"/>
        <item m="1" x="644"/>
        <item m="1" x="190"/>
        <item m="1" x="191"/>
        <item m="1" x="177"/>
        <item m="1" x="214"/>
        <item m="1" x="183"/>
        <item m="1" x="527"/>
        <item m="1" x="499"/>
        <item m="1" x="774"/>
        <item m="1" x="592"/>
        <item m="1" x="552"/>
        <item m="1" x="766"/>
        <item m="1" x="472"/>
        <item m="1" x="954"/>
        <item m="1" x="453"/>
        <item m="1" x="694"/>
        <item m="1" x="750"/>
        <item m="1" x="516"/>
        <item m="1" x="826"/>
        <item m="1" x="226"/>
        <item m="1" x="799"/>
        <item m="1" x="866"/>
        <item m="1" x="842"/>
        <item m="1" x="266"/>
        <item m="1" x="881"/>
        <item m="1" x="882"/>
        <item m="1" x="1030"/>
        <item m="1" x="854"/>
        <item m="1" x="855"/>
        <item m="1" x="892"/>
        <item m="1" x="800"/>
        <item m="1" x="562"/>
        <item m="1" x="867"/>
        <item m="1" x="154"/>
        <item m="1" x="165"/>
        <item m="1" x="169"/>
        <item m="1" x="507"/>
        <item m="1" x="706"/>
        <item m="1" x="843"/>
        <item m="1" x="707"/>
        <item m="1" x="991"/>
        <item m="1" x="754"/>
        <item m="1" x="145"/>
        <item m="1" x="155"/>
        <item m="1" x="563"/>
        <item m="1" x="982"/>
        <item m="1" x="570"/>
        <item m="1" x="178"/>
        <item m="1" x="185"/>
        <item m="1" x="114"/>
        <item m="1" x="868"/>
        <item m="1" x="668"/>
        <item m="1" x="828"/>
        <item m="1" x="883"/>
        <item m="1" x="564"/>
        <item m="1" x="679"/>
        <item m="1" x="983"/>
        <item m="1" x="166"/>
        <item m="1" x="680"/>
        <item m="1" x="199"/>
        <item m="1" x="738"/>
        <item m="1" x="156"/>
        <item m="1" x="645"/>
        <item m="1" x="157"/>
        <item m="1" x="967"/>
        <item m="1" x="500"/>
        <item m="1" x="829"/>
        <item m="1" x="921"/>
        <item m="1" x="158"/>
        <item m="1" x="922"/>
        <item m="1" x="632"/>
        <item m="1" x="489"/>
        <item m="1" x="739"/>
        <item m="1" x="844"/>
        <item m="1" x="718"/>
        <item m="1" x="845"/>
        <item m="1" x="519"/>
        <item m="1" x="465"/>
        <item m="1" x="302"/>
        <item m="1" x="132"/>
        <item m="1" x="473"/>
        <item m="1" x="454"/>
        <item m="1" x="830"/>
        <item m="1" x="490"/>
        <item m="1" x="669"/>
        <item m="1" x="350"/>
        <item m="1" x="99"/>
        <item m="1" x="904"/>
        <item m="1" x="455"/>
        <item m="1" x="442"/>
        <item m="1" x="1080"/>
        <item m="1" x="474"/>
        <item m="1" x="475"/>
        <item m="1" x="501"/>
        <item m="1" x="159"/>
        <item m="1" x="456"/>
        <item m="1" x="992"/>
        <item m="1" x="655"/>
        <item m="1" x="610"/>
        <item m="1" x="1081"/>
        <item m="1" x="303"/>
        <item m="1" x="304"/>
        <item m="1" x="869"/>
        <item m="1" x="846"/>
        <item m="1" x="787"/>
        <item m="1" x="571"/>
        <item m="1" x="856"/>
        <item m="1" x="241"/>
        <item m="1" x="857"/>
        <item m="1" x="242"/>
        <item m="1" x="831"/>
        <item m="1" x="267"/>
        <item m="1" x="537"/>
        <item m="1" x="418"/>
        <item m="1" x="243"/>
        <item m="1" x="492"/>
        <item m="1" x="124"/>
        <item m="1" x="340"/>
        <item m="1" x="936"/>
        <item m="1" x="116"/>
        <item m="1" x="362"/>
        <item m="1" x="424"/>
        <item m="1" x="269"/>
        <item m="1" x="858"/>
        <item m="1" x="270"/>
        <item m="1" x="531"/>
        <item m="1" x="257"/>
        <item m="1" x="271"/>
        <item m="1" x="136"/>
        <item m="1" x="540"/>
        <item m="1" x="244"/>
        <item m="1" x="871"/>
        <item m="1" x="170"/>
        <item m="1" x="353"/>
        <item m="1" x="712"/>
        <item m="1" x="389"/>
        <item m="1" x="413"/>
        <item m="1" x="684"/>
        <item m="1" x="354"/>
        <item m="1" x="461"/>
        <item m="1" x="860"/>
        <item m="1" x="403"/>
        <item m="1" x="437"/>
        <item m="1" x="872"/>
        <item m="1" x="811"/>
        <item m="1" x="390"/>
        <item m="1" x="685"/>
        <item m="1" x="446"/>
        <item m="1" x="804"/>
        <item m="1" x="381"/>
        <item m="1" x="696"/>
        <item m="1" x="171"/>
        <item m="1" x="939"/>
        <item m="1" x="956"/>
        <item m="1" x="957"/>
        <item m="1" x="916"/>
        <item m="1" x="229"/>
        <item m="1" x="958"/>
        <item m="1" x="755"/>
        <item m="1" x="767"/>
        <item m="1" x="312"/>
        <item m="1" x="959"/>
        <item m="1" x="404"/>
        <item m="1" x="740"/>
        <item m="1" x="756"/>
        <item m="1" x="757"/>
        <item m="1" x="149"/>
        <item m="1" x="102"/>
        <item m="1" x="783"/>
        <item m="1" x="554"/>
        <item m="1" x="1032"/>
        <item m="1" x="326"/>
        <item m="1" x="172"/>
        <item m="1" x="447"/>
        <item m="1" x="768"/>
        <item m="1" x="697"/>
        <item m="1" x="769"/>
        <item m="1" x="467"/>
        <item m="1" x="741"/>
        <item m="1" x="790"/>
        <item m="1" x="976"/>
        <item m="1" x="686"/>
        <item m="1" x="327"/>
        <item m="1" x="742"/>
        <item m="1" x="313"/>
        <item m="1" x="107"/>
        <item m="1" x="1068"/>
        <item m="1" x="758"/>
        <item m="1" x="873"/>
        <item m="1" x="479"/>
        <item m="1" x="671"/>
        <item m="1" x="502"/>
        <item m="1" x="103"/>
        <item m="1" x="60"/>
        <item m="1" x="1047"/>
        <item m="1" x="917"/>
        <item m="1" x="117"/>
        <item m="1" x="906"/>
        <item m="1" x="61"/>
        <item m="1" x="720"/>
        <item m="1" x="1084"/>
        <item m="1" x="406"/>
        <item m="1" x="200"/>
        <item m="1" x="523"/>
        <item m="1" x="481"/>
        <item m="1" x="533"/>
        <item m="1" x="420"/>
        <item m="1" x="1085"/>
        <item m="1" x="108"/>
        <item m="1" x="960"/>
        <item m="1" x="659"/>
        <item m="1" x="438"/>
        <item m="1" x="81"/>
        <item m="1" x="503"/>
        <item m="1" x="82"/>
        <item m="1" x="391"/>
        <item m="1" x="63"/>
        <item m="1" x="1008"/>
        <item m="1" x="64"/>
        <item m="1" x="512"/>
        <item m="1" x="216"/>
        <item m="1" x="646"/>
        <item m="1" x="1049"/>
        <item m="1" x="449"/>
        <item m="1" x="1071"/>
        <item m="1" x="759"/>
        <item m="1" x="1072"/>
        <item m="1" x="83"/>
        <item m="1" x="894"/>
        <item m="1" x="760"/>
        <item m="1" x="1086"/>
        <item m="1" x="314"/>
        <item m="1" x="761"/>
        <item m="1" x="832"/>
        <item m="1" x="597"/>
        <item m="1" x="744"/>
        <item m="1" x="426"/>
        <item m="1" x="305"/>
        <item m="1" x="1050"/>
        <item m="1" x="1034"/>
        <item m="1" x="179"/>
        <item m="1" x="273"/>
        <item m="1" x="688"/>
        <item m="1" x="895"/>
        <item m="1" x="150"/>
        <item m="1" x="127"/>
        <item m="1" x="1035"/>
        <item m="1" x="462"/>
        <item m="1" x="598"/>
        <item m="1" x="637"/>
        <item m="1" x="784"/>
        <item m="1" x="727"/>
        <item m="1" x="574"/>
        <item m="1" x="1000"/>
        <item m="1" x="620"/>
        <item m="1" x="833"/>
        <item m="1" x="599"/>
        <item m="1" x="968"/>
        <item m="1" x="1087"/>
        <item m="1" x="513"/>
        <item m="1" x="834"/>
        <item m="1" x="392"/>
        <item m="1" x="848"/>
        <item m="1" x="818"/>
        <item m="1" x="84"/>
        <item m="1" x="246"/>
        <item m="1" x="977"/>
        <item m="1" x="65"/>
        <item m="1" x="600"/>
        <item m="1" x="66"/>
        <item m="1" x="497"/>
        <item m="1" x="837"/>
        <item m="1" x="1036"/>
        <item m="1" x="849"/>
        <item m="1" x="1037"/>
        <item m="1" x="375"/>
        <item m="1" x="993"/>
        <item m="1" x="514"/>
        <item m="1" x="498"/>
        <item m="1" x="714"/>
        <item m="1" x="1010"/>
        <item m="1" x="689"/>
        <item m="1" x="231"/>
        <item m="1" x="363"/>
        <item m="1" x="196"/>
        <item m="1" x="376"/>
        <item m="1" x="660"/>
        <item m="1" x="819"/>
        <item m="1" x="661"/>
        <item m="1" x="427"/>
        <item m="1" x="1039"/>
        <item m="1" x="1073"/>
        <item m="1" x="575"/>
        <item m="1" x="468"/>
        <item m="1" x="232"/>
        <item m="1" x="648"/>
        <item m="1" x="128"/>
        <item m="1" x="139"/>
        <item m="1" x="469"/>
        <item m="1" x="673"/>
        <item m="1" x="129"/>
        <item m="1" x="897"/>
        <item m="1" x="110"/>
        <item m="1" x="639"/>
        <item m="1" x="356"/>
        <item m="1" x="662"/>
        <item m="1" x="342"/>
        <item m="1" x="329"/>
        <item m="1" x="1074"/>
        <item m="1" x="1011"/>
        <item m="1" x="942"/>
        <item m="1" x="174"/>
        <item m="1" x="296"/>
        <item m="1" x="318"/>
        <item m="1" x="807"/>
        <item m="1" x="691"/>
        <item m="1" x="1012"/>
        <item m="1" x="484"/>
        <item m="1" x="943"/>
        <item m="1" x="364"/>
        <item m="1" x="924"/>
        <item m="1" x="565"/>
        <item m="1" x="944"/>
        <item m="1" x="753"/>
        <item m="1" x="151"/>
        <item m="1" x="357"/>
        <item m="1" x="986"/>
        <item m="1" x="451"/>
        <item m="1" x="331"/>
        <item m="1" x="428"/>
        <item m="1" x="399"/>
        <item m="1" x="925"/>
        <item m="1" x="358"/>
        <item m="1" x="1024"/>
        <item m="1" x="996"/>
        <item m="1" x="111"/>
        <item m="1" x="623"/>
        <item m="1" x="745"/>
        <item m="1" x="119"/>
        <item m="1" x="1040"/>
        <item m="1" x="141"/>
        <item m="1" x="778"/>
        <item m="1" x="1013"/>
        <item m="1" x="945"/>
        <item m="1" x="1003"/>
        <item m="1" x="208"/>
        <item m="1" x="1014"/>
        <item m="1" x="343"/>
        <item m="1" x="987"/>
        <item m="1" x="463"/>
        <item m="1" x="1004"/>
        <item m="1" x="202"/>
        <item m="1" x="675"/>
        <item m="1" x="907"/>
        <item m="1" x="319"/>
        <item m="1" x="792"/>
        <item m="1" x="746"/>
        <item m="1" x="898"/>
        <item m="1" x="762"/>
        <item m="1" x="770"/>
        <item m="1" x="728"/>
        <item m="1" x="275"/>
        <item m="1" x="289"/>
        <item m="1" x="729"/>
        <item m="1" x="876"/>
        <item m="1" x="203"/>
        <item m="1" x="359"/>
        <item m="1" x="1005"/>
        <item m="1" x="721"/>
        <item m="1" x="407"/>
        <item m="1" x="344"/>
        <item m="1" x="715"/>
        <item m="1" x="919"/>
        <item m="1" x="1025"/>
        <item m="1" x="602"/>
        <item m="1" x="277"/>
        <item m="1" x="988"/>
        <item m="1" x="763"/>
        <item m="1" x="87"/>
        <item m="1" x="320"/>
        <item m="1" x="504"/>
        <item m="1" x="979"/>
        <item m="1" x="408"/>
        <item m="1" x="640"/>
        <item m="1" x="908"/>
        <item m="1" x="926"/>
        <item m="1" x="1075"/>
        <item m="1" x="248"/>
        <item m="1" x="838"/>
        <item m="1" x="210"/>
        <item m="1" x="88"/>
        <item m="1" x="249"/>
        <item m="1" x="278"/>
        <item m="1" x="175"/>
        <item m="1" x="386"/>
        <item m="1" x="616"/>
        <item m="1" x="188"/>
        <item m="1" x="676"/>
        <item m="1" x="279"/>
        <item m="1" x="416"/>
        <item m="1" x="624"/>
        <item m="1" x="377"/>
        <item m="1" x="677"/>
        <item m="1" x="703"/>
        <item m="1" x="1016"/>
        <item m="1" x="440"/>
        <item m="1" x="584"/>
        <item m="1" x="603"/>
        <item m="1" x="211"/>
        <item m="1" x="927"/>
        <item m="1" x="197"/>
        <item m="1" x="161"/>
        <item m="1" x="217"/>
        <item m="1" x="198"/>
        <item m="1" x="1076"/>
        <item m="1" x="822"/>
        <item m="1" x="464"/>
        <item m="1" x="1026"/>
        <item m="1" x="863"/>
        <item m="1" x="297"/>
        <item m="1" x="307"/>
        <item m="1" x="218"/>
        <item m="1" x="576"/>
        <item m="1" x="971"/>
        <item m="1" x="162"/>
        <item m="1" x="604"/>
        <item m="1" x="641"/>
        <item x="36"/>
        <item m="1" x="915"/>
        <item x="18"/>
        <item m="1" x="735"/>
        <item m="1" x="306"/>
        <item m="1" x="321"/>
        <item m="1" x="397"/>
        <item m="1" x="184"/>
        <item m="1" x="316"/>
        <item m="1" x="548"/>
        <item m="1" x="93"/>
        <item m="1" x="920"/>
        <item x="19"/>
        <item m="1" x="89"/>
        <item m="1" x="786"/>
        <item m="1" x="186"/>
        <item m="1" x="801"/>
        <item m="1" x="480"/>
        <item m="1" x="1029"/>
        <item m="1" x="975"/>
        <item m="1" x="56"/>
        <item m="1" x="494"/>
        <item m="1" x="796"/>
        <item m="1" x="435"/>
        <item m="1" x="816"/>
        <item m="1" x="345"/>
        <item x="20"/>
        <item m="1" x="372"/>
        <item m="1" x="1019"/>
        <item m="1" x="776"/>
        <item m="1" x="293"/>
        <item m="1" x="657"/>
        <item m="1" x="541"/>
        <item m="1" x="732"/>
        <item m="1" x="630"/>
        <item m="1" x="937"/>
        <item m="1" x="1059"/>
        <item x="0"/>
        <item m="1" x="980"/>
        <item m="1" x="395"/>
        <item m="1" x="583"/>
        <item m="1" x="658"/>
        <item m="1" x="365"/>
        <item m="1" x="393"/>
        <item x="37"/>
        <item m="1" x="929"/>
        <item m="1" x="95"/>
        <item m="1" x="621"/>
        <item x="1"/>
        <item m="1" x="482"/>
        <item m="1" x="398"/>
        <item m="1" x="219"/>
        <item x="2"/>
        <item m="1" x="736"/>
        <item m="1" x="683"/>
        <item m="1" x="653"/>
        <item x="21"/>
        <item m="1" x="702"/>
        <item m="1" x="1038"/>
        <item m="1" x="417"/>
        <item m="1" x="601"/>
        <item m="1" x="272"/>
        <item m="1" x="256"/>
        <item m="1" x="664"/>
        <item m="1" x="561"/>
        <item m="1" x="255"/>
        <item m="1" x="247"/>
        <item m="1" x="164"/>
        <item m="1" x="450"/>
        <item m="1" x="935"/>
        <item m="1" x="295"/>
        <item m="1" x="582"/>
        <item m="1" x="985"/>
        <item m="1" x="1070"/>
        <item m="1" x="290"/>
        <item m="1" x="1062"/>
        <item m="1" x="647"/>
        <item m="1" x="487"/>
        <item m="1" x="262"/>
        <item m="1" x="448"/>
        <item m="1" x="234"/>
        <item m="1" x="412"/>
        <item m="1" x="670"/>
        <item m="1" x="528"/>
        <item m="1" x="938"/>
        <item m="1" x="535"/>
        <item m="1" x="182"/>
        <item m="1" x="368"/>
        <item x="22"/>
        <item m="1" x="649"/>
        <item m="1" x="699"/>
        <item m="1" x="109"/>
        <item m="1" x="1063"/>
        <item m="1" x="619"/>
        <item m="1" x="692"/>
        <item m="1" x="508"/>
        <item m="1" x="532"/>
        <item m="1" x="348"/>
        <item m="1" x="433"/>
        <item m="1" x="962"/>
        <item m="1" x="1031"/>
        <item m="1" x="268"/>
        <item m="1" x="445"/>
        <item m="1" x="1028"/>
        <item m="1" x="775"/>
        <item m="1" x="817"/>
        <item m="1" x="613"/>
        <item m="1" x="144"/>
        <item m="1" x="840"/>
        <item m="1" x="859"/>
        <item m="1" x="189"/>
        <item m="1" x="1043"/>
        <item m="1" x="1046"/>
        <item m="1" x="167"/>
        <item m="1" x="569"/>
        <item x="3"/>
        <item m="1" x="137"/>
        <item m="1" x="667"/>
        <item m="1" x="1042"/>
        <item m="1" x="672"/>
        <item m="1" x="638"/>
        <item m="1" x="558"/>
        <item m="1" x="874"/>
        <item m="1" x="764"/>
        <item x="4"/>
        <item m="1" x="488"/>
        <item m="1" x="549"/>
        <item m="1" x="534"/>
        <item m="1" x="737"/>
        <item m="1" x="1002"/>
        <item m="1" x="1027"/>
        <item x="23"/>
        <item m="1" x="557"/>
        <item m="1" x="367"/>
        <item m="1" x="536"/>
        <item m="1" x="909"/>
        <item m="1" x="1006"/>
        <item m="1" x="59"/>
        <item m="1" x="222"/>
        <item m="1" x="288"/>
        <item m="1" x="387"/>
        <item m="1" x="941"/>
        <item m="1" x="1078"/>
        <item m="1" x="382"/>
        <item x="5"/>
        <item m="1" x="192"/>
        <item m="1" x="626"/>
        <item m="1" x="635"/>
        <item m="1" x="824"/>
        <item m="1" x="698"/>
        <item x="24"/>
        <item m="1" x="250"/>
        <item m="1" x="705"/>
        <item m="1" x="724"/>
        <item m="1" x="1060"/>
        <item m="1" x="629"/>
        <item m="1" x="947"/>
        <item m="1" x="374"/>
        <item m="1" x="126"/>
        <item m="1" x="223"/>
        <item x="38"/>
        <item m="1" x="315"/>
        <item m="1" x="713"/>
        <item m="1" x="969"/>
        <item m="1" x="434"/>
        <item m="1" x="180"/>
        <item m="1" x="436"/>
        <item m="1" x="912"/>
        <item m="1" x="952"/>
        <item x="39"/>
        <item m="1" x="719"/>
        <item m="1" x="77"/>
        <item x="40"/>
        <item m="1" x="809"/>
        <item m="1" x="1020"/>
        <item m="1" x="140"/>
        <item m="1" x="875"/>
        <item m="1" x="722"/>
        <item m="1" x="328"/>
        <item m="1" x="73"/>
        <item m="1" x="204"/>
        <item m="1" x="961"/>
        <item x="41"/>
        <item m="1" x="509"/>
        <item m="1" x="341"/>
        <item m="1" x="695"/>
        <item m="1" x="460"/>
        <item m="1" x="286"/>
        <item m="1" x="121"/>
        <item x="6"/>
        <item m="1" x="1069"/>
        <item m="1" x="333"/>
        <item m="1" x="798"/>
        <item m="1" x="611"/>
        <item m="1" x="612"/>
        <item m="1" x="989"/>
        <item m="1" x="955"/>
        <item m="1" x="493"/>
        <item m="1" x="483"/>
        <item m="1" x="422"/>
        <item m="1" x="752"/>
        <item m="1" x="491"/>
        <item m="1" x="1001"/>
        <item m="1" x="100"/>
        <item m="1" x="112"/>
        <item m="1" x="815"/>
        <item m="1" x="311"/>
        <item m="1" x="634"/>
        <item m="1" x="777"/>
        <item m="1" x="334"/>
        <item m="1" x="573"/>
        <item m="1" x="654"/>
        <item m="1" x="665"/>
        <item m="1" x="681"/>
        <item m="1" x="1053"/>
        <item m="1" x="78"/>
        <item m="1" x="1023"/>
        <item m="1" x="235"/>
        <item m="1" x="1021"/>
        <item m="1" x="148"/>
        <item m="1" x="788"/>
        <item m="1" x="650"/>
        <item m="1" x="594"/>
        <item m="1" x="67"/>
        <item m="1" x="294"/>
        <item m="1" x="998"/>
        <item x="25"/>
        <item m="1" x="803"/>
        <item x="42"/>
        <item x="7"/>
        <item m="1" x="414"/>
        <item m="1" x="133"/>
        <item m="1" x="457"/>
        <item m="1" x="91"/>
        <item m="1" x="394"/>
        <item m="1" x="899"/>
        <item m="1" x="411"/>
        <item x="43"/>
        <item m="1" x="802"/>
        <item m="1" x="999"/>
        <item m="1" x="206"/>
        <item m="1" x="280"/>
        <item m="1" x="181"/>
        <item m="1" x="160"/>
        <item m="1" x="566"/>
        <item m="1" x="946"/>
        <item m="1" x="443"/>
        <item m="1" x="547"/>
        <item m="1" x="974"/>
        <item m="1" x="772"/>
        <item m="1" x="430"/>
        <item m="1" x="622"/>
        <item m="1" x="1065"/>
        <item m="1" x="851"/>
        <item m="1" x="1058"/>
        <item m="1" x="253"/>
        <item m="1" x="207"/>
        <item m="1" x="951"/>
        <item m="1" x="572"/>
        <item m="1" x="285"/>
        <item m="1" x="1051"/>
        <item m="1" x="1048"/>
        <item m="1" x="85"/>
        <item m="1" x="643"/>
        <item m="1" x="529"/>
        <item m="1" x="94"/>
        <item m="1" x="923"/>
        <item m="1" x="581"/>
        <item m="1" x="771"/>
        <item m="1" x="245"/>
        <item m="1" x="323"/>
        <item m="1" x="1056"/>
        <item m="1" x="555"/>
        <item m="1" x="147"/>
        <item m="1" x="168"/>
        <item m="1" x="666"/>
        <item x="8"/>
        <item m="1" x="57"/>
        <item m="1" x="369"/>
        <item x="9"/>
        <item m="1" x="652"/>
        <item m="1" x="797"/>
        <item m="1" x="284"/>
        <item m="1" x="701"/>
        <item m="1" x="633"/>
        <item m="1" x="511"/>
        <item m="1" x="984"/>
        <item x="10"/>
        <item m="1" x="138"/>
        <item m="1" x="380"/>
        <item m="1" x="97"/>
        <item m="1" x="813"/>
        <item m="1" x="934"/>
        <item m="1" x="964"/>
        <item m="1" x="173"/>
        <item m="1" x="821"/>
        <item m="1" x="1054"/>
        <item m="1" x="118"/>
        <item m="1" x="370"/>
        <item m="1" x="276"/>
        <item m="1" x="820"/>
        <item m="1" x="940"/>
        <item m="1" x="731"/>
        <item m="1" x="478"/>
        <item m="1" x="525"/>
        <item m="1" x="606"/>
        <item m="1" x="261"/>
        <item m="1" x="409"/>
        <item m="1" x="560"/>
        <item m="1" x="227"/>
        <item m="1" x="517"/>
        <item m="1" x="747"/>
        <item x="11"/>
        <item x="44"/>
        <item m="1" x="839"/>
        <item m="1" x="595"/>
        <item x="26"/>
        <item m="1" x="220"/>
        <item m="1" x="265"/>
        <item m="1" x="146"/>
        <item m="1" x="1057"/>
        <item m="1" x="120"/>
        <item m="1" x="233"/>
        <item m="1" x="931"/>
        <item m="1" x="551"/>
        <item m="1" x="400"/>
        <item m="1" x="782"/>
        <item x="12"/>
        <item m="1" x="68"/>
        <item x="27"/>
        <item m="1" x="789"/>
        <item m="1" x="841"/>
        <item m="1" x="131"/>
        <item m="1" x="452"/>
        <item x="13"/>
        <item m="1" x="123"/>
        <item m="1" x="325"/>
        <item m="1" x="339"/>
        <item m="1" x="865"/>
        <item m="1" x="1033"/>
        <item m="1" x="70"/>
        <item m="1" x="1061"/>
        <item m="1" x="86"/>
        <item m="1" x="794"/>
        <item m="1" x="948"/>
        <item m="1" x="1066"/>
        <item m="1" x="596"/>
        <item m="1" x="885"/>
        <item m="1" x="371"/>
        <item m="1" x="62"/>
        <item m="1" x="383"/>
        <item m="1" x="891"/>
        <item x="14"/>
        <item m="1" x="711"/>
        <item m="1" x="1082"/>
        <item m="1" x="890"/>
        <item m="1" x="861"/>
        <item x="28"/>
        <item m="1" x="355"/>
        <item m="1" x="351"/>
        <item m="1" x="806"/>
        <item m="1" x="530"/>
        <item m="1" x="471"/>
        <item m="1" x="693"/>
        <item m="1" x="423"/>
        <item x="29"/>
        <item m="1" x="913"/>
        <item m="1" x="700"/>
        <item m="1" x="75"/>
        <item m="1" x="477"/>
        <item m="1" x="458"/>
        <item m="1" x="886"/>
        <item m="1" x="274"/>
        <item m="1" x="98"/>
        <item m="1" x="888"/>
        <item m="1" x="893"/>
        <item m="1" x="134"/>
        <item m="1" x="1044"/>
        <item m="1" x="879"/>
        <item m="1" x="556"/>
        <item m="1" x="585"/>
        <item m="1" x="550"/>
        <item m="1" x="470"/>
        <item m="1" x="1009"/>
        <item m="1" x="251"/>
        <item m="1" x="379"/>
        <item m="1" x="631"/>
        <item m="1" x="122"/>
        <item m="1" x="193"/>
        <item m="1" x="105"/>
        <item m="1" x="896"/>
        <item m="1" x="283"/>
        <item m="1" x="466"/>
        <item m="1" x="115"/>
        <item m="1" x="593"/>
        <item m="1" x="808"/>
        <item m="1" x="928"/>
        <item m="1" x="1007"/>
        <item m="1" x="553"/>
        <item x="45"/>
        <item m="1" x="1052"/>
        <item m="1" x="607"/>
        <item m="1" x="187"/>
        <item m="1" x="419"/>
        <item x="46"/>
        <item m="1" x="997"/>
        <item m="1" x="878"/>
        <item m="1" x="823"/>
        <item m="1" x="710"/>
        <item m="1" x="870"/>
        <item m="1" x="994"/>
        <item m="1" x="429"/>
        <item m="1" x="708"/>
        <item m="1" x="542"/>
        <item x="47"/>
        <item x="30"/>
        <item x="31"/>
        <item m="1" x="58"/>
        <item x="32"/>
        <item m="1" x="224"/>
        <item x="15"/>
        <item x="33"/>
        <item m="1" x="125"/>
        <item m="1" x="228"/>
        <item m="1" x="80"/>
        <item m="1" x="258"/>
        <item m="1" x="421"/>
        <item x="34"/>
        <item x="16"/>
        <item m="1" x="725"/>
        <item m="1" x="812"/>
        <item x="35"/>
        <item m="1" x="522"/>
        <item m="1" x="690"/>
        <item m="1" x="515"/>
        <item m="1" x="539"/>
        <item m="1" x="495"/>
        <item m="1" x="287"/>
        <item m="1" x="862"/>
        <item m="1" x="425"/>
        <item m="1" x="636"/>
        <item m="1" x="704"/>
        <item m="1" x="505"/>
        <item m="1" x="485"/>
        <item m="1" x="330"/>
        <item m="1" x="415"/>
        <item m="1" x="651"/>
        <item m="1" x="847"/>
        <item m="1" x="590"/>
        <item m="1" x="101"/>
        <item m="1" x="730"/>
        <item x="48"/>
        <item m="1" x="309"/>
        <item m="1" x="510"/>
        <item m="1" x="765"/>
        <item m="1" x="388"/>
        <item m="1" x="72"/>
        <item m="1" x="496"/>
        <item m="1" x="887"/>
        <item m="1" x="520"/>
        <item m="1" x="978"/>
        <item m="1" x="853"/>
        <item m="1" x="918"/>
        <item x="17"/>
        <item m="1" x="332"/>
        <item m="1" x="953"/>
        <item m="1" x="521"/>
        <item m="1" x="805"/>
        <item m="1" x="682"/>
        <item m="1" x="609"/>
        <item m="1" x="405"/>
        <item m="1" x="410"/>
        <item m="1" x="444"/>
        <item m="1" x="459"/>
        <item m="1" x="905"/>
        <item m="1" x="378"/>
        <item m="1" x="69"/>
        <item m="1" x="751"/>
        <item m="1" x="402"/>
        <item m="1" x="970"/>
        <item m="1" x="201"/>
        <item m="1" x="674"/>
        <item m="1" x="291"/>
        <item m="1" x="995"/>
        <item m="1" x="263"/>
        <item m="1" x="260"/>
        <item x="49"/>
        <item x="50"/>
        <item m="1" x="780"/>
        <item m="1" x="254"/>
        <item m="1" x="981"/>
        <item m="1" x="1083"/>
        <item m="1" x="617"/>
        <item m="1" x="716"/>
        <item m="1" x="1055"/>
        <item m="1" x="663"/>
        <item m="1" x="538"/>
        <item m="1" x="209"/>
        <item m="1" x="360"/>
        <item m="1" x="135"/>
        <item m="1" x="194"/>
        <item m="1" x="709"/>
        <item m="1" x="726"/>
        <item m="1" x="687"/>
        <item m="1" x="74"/>
        <item m="1" x="79"/>
        <item m="1" x="476"/>
        <item m="1" x="324"/>
        <item m="1" x="615"/>
        <item m="1" x="396"/>
        <item m="1" x="795"/>
        <item m="1" x="439"/>
        <item m="1" x="1079"/>
        <item m="1" x="230"/>
        <item m="1" x="215"/>
        <item m="1" x="195"/>
        <item m="1" x="656"/>
        <item m="1" x="1067"/>
        <item m="1" x="92"/>
        <item m="1" x="963"/>
        <item m="1" x="518"/>
        <item m="1" x="96"/>
        <item m="1" x="791"/>
        <item m="1" x="835"/>
        <item m="1" x="836"/>
        <item m="1" x="352"/>
        <item m="1" x="889"/>
        <item m="1" x="901"/>
        <item m="1" x="76"/>
        <item m="1" x="910"/>
        <item m="1" x="614"/>
        <item m="1" x="259"/>
        <item m="1" x="545"/>
        <item x="51"/>
        <item x="52"/>
        <item m="1" x="384"/>
        <item m="1" x="104"/>
        <item m="1" x="385"/>
        <item m="1" x="884"/>
        <item m="1" x="1015"/>
        <item m="1" x="346"/>
        <item m="1" x="914"/>
        <item m="1" x="810"/>
        <item m="1" x="827"/>
        <item m="1" x="317"/>
        <item m="1" x="743"/>
        <item m="1" x="176"/>
        <item m="1" x="1022"/>
      </items>
    </pivotField>
  </pivotFields>
  <rowFields count="7">
    <field x="0"/>
    <field x="63"/>
    <field x="58"/>
    <field x="6"/>
    <field x="7"/>
    <field x="23"/>
    <field x="24"/>
  </rowFields>
  <rowItems count="53">
    <i>
      <x v="374"/>
      <x v="540"/>
      <x/>
      <x v="2"/>
      <x v="6"/>
      <x/>
      <x/>
    </i>
    <i>
      <x v="375"/>
      <x v="542"/>
      <x/>
      <x v="2"/>
      <x v="10"/>
      <x/>
      <x/>
    </i>
    <i>
      <x v="376"/>
      <x v="552"/>
      <x v="2"/>
      <x v="3"/>
      <x v="10"/>
      <x/>
      <x/>
    </i>
    <i>
      <x v="402"/>
      <x v="853"/>
      <x/>
      <x v="2"/>
      <x v="11"/>
      <x v="2"/>
      <x/>
    </i>
    <i>
      <x v="377"/>
      <x v="566"/>
      <x/>
      <x v="2"/>
      <x v="8"/>
      <x/>
      <x/>
    </i>
    <i>
      <x v="378"/>
      <x v="577"/>
      <x/>
      <x v="2"/>
      <x v="12"/>
      <x/>
      <x/>
    </i>
    <i>
      <x v="379"/>
      <x v="584"/>
      <x/>
      <x v="2"/>
      <x v="11"/>
      <x/>
      <x/>
    </i>
    <i>
      <x v="403"/>
      <x v="856"/>
      <x/>
      <x v="2"/>
      <x v="5"/>
      <x v="2"/>
      <x/>
    </i>
    <i>
      <x v="380"/>
      <x v="588"/>
      <x/>
      <x v="2"/>
      <x v="10"/>
      <x/>
      <x/>
    </i>
    <i>
      <x v="405"/>
      <x v="869"/>
      <x v="2"/>
      <x v="1"/>
      <x v="6"/>
      <x v="2"/>
      <x/>
    </i>
    <i>
      <x v="382"/>
      <x v="596"/>
      <x/>
      <x v="2"/>
      <x v="9"/>
      <x/>
      <x/>
    </i>
    <i>
      <x v="381"/>
      <x v="592"/>
      <x/>
      <x v="1"/>
      <x v="15"/>
      <x/>
      <x/>
    </i>
    <i>
      <x v="406"/>
      <x v="874"/>
      <x v="2"/>
      <x v="3"/>
      <x v="9"/>
      <x v="2"/>
      <x/>
    </i>
    <i>
      <x v="383"/>
      <x v="628"/>
      <x v="2"/>
      <x v="3"/>
      <x v="4"/>
      <x/>
      <x/>
    </i>
    <i>
      <x v="387"/>
      <x v="684"/>
      <x/>
      <x v="3"/>
      <x v="8"/>
      <x/>
      <x/>
    </i>
    <i>
      <x v="384"/>
      <x v="655"/>
      <x/>
      <x v="2"/>
      <x v="9"/>
      <x/>
      <x/>
    </i>
    <i>
      <x v="385"/>
      <x v="664"/>
      <x/>
      <x v="2"/>
      <x v="11"/>
      <x/>
      <x/>
    </i>
    <i>
      <x v="416"/>
      <x v="960"/>
      <x/>
      <x v="3"/>
      <x v="5"/>
      <x v="1"/>
      <x/>
    </i>
    <i>
      <x v="386"/>
      <x v="671"/>
      <x/>
      <x v="2"/>
      <x v="11"/>
      <x/>
      <x/>
    </i>
    <i>
      <x v="388"/>
      <x v="690"/>
      <x/>
      <x v="3"/>
      <x v="11"/>
      <x/>
      <x/>
    </i>
    <i>
      <x v="423"/>
      <x v="1026"/>
      <x/>
      <x v="1"/>
      <x v="13"/>
      <x v="1"/>
      <x/>
    </i>
    <i>
      <x v="391"/>
      <x v="712"/>
      <x/>
      <x v="2"/>
      <x v="11"/>
      <x/>
      <x/>
    </i>
    <i>
      <x v="407"/>
      <x v="892"/>
      <x/>
      <x v="3"/>
      <x v="14"/>
      <x v="2"/>
      <x/>
    </i>
    <i>
      <x v="389"/>
      <x v="700"/>
      <x/>
      <x v="1"/>
      <x v="16"/>
      <x/>
      <x/>
    </i>
    <i>
      <x v="390"/>
      <x v="709"/>
      <x/>
      <x v="1"/>
      <x v="5"/>
      <x/>
      <x/>
    </i>
    <i>
      <x v="409"/>
      <x v="905"/>
      <x/>
      <x v="3"/>
      <x v="10"/>
      <x v="2"/>
      <x/>
    </i>
    <i>
      <x v="392"/>
      <x v="722"/>
      <x/>
      <x v="3"/>
      <x v="10"/>
      <x/>
      <x/>
    </i>
    <i>
      <x v="417"/>
      <x v="961"/>
      <x/>
      <x v="1"/>
      <x v="9"/>
      <x v="1"/>
      <x/>
    </i>
    <i>
      <x v="420"/>
      <x v="971"/>
      <x/>
      <x v="1"/>
      <x v="9"/>
      <x v="1"/>
      <x/>
    </i>
    <i>
      <x v="393"/>
      <x v="729"/>
      <x/>
      <x v="1"/>
      <x v="10"/>
      <x/>
      <x/>
    </i>
    <i>
      <x v="401"/>
      <x v="852"/>
      <x/>
      <x v="2"/>
      <x v="7"/>
      <x v="2"/>
      <x/>
    </i>
    <i>
      <x v="411"/>
      <x v="944"/>
      <x/>
      <x v="1"/>
      <x v="4"/>
      <x v="2"/>
      <x/>
    </i>
    <i>
      <x v="404"/>
      <x v="867"/>
      <x/>
      <x v="2"/>
      <x v="6"/>
      <x v="2"/>
      <x/>
    </i>
    <i>
      <x v="413"/>
      <x v="955"/>
      <x/>
      <x v="1"/>
      <x v="5"/>
      <x v="2"/>
      <x/>
    </i>
    <i>
      <x v="415"/>
      <x v="958"/>
      <x/>
      <x v="2"/>
      <x v="12"/>
      <x v="1"/>
      <x/>
    </i>
    <i>
      <x v="395"/>
      <x v="768"/>
      <x/>
      <x v="1"/>
      <x v="3"/>
      <x/>
      <x/>
    </i>
    <i>
      <x v="394"/>
      <x v="766"/>
      <x/>
      <x v="3"/>
      <x v="6"/>
      <x/>
      <x/>
    </i>
    <i>
      <x v="396"/>
      <x v="769"/>
      <x/>
      <x v="1"/>
      <x v="6"/>
      <x/>
      <x/>
    </i>
    <i>
      <x v="397"/>
      <x v="777"/>
      <x/>
      <x v="2"/>
      <x v="10"/>
      <x/>
      <x/>
    </i>
    <i>
      <x v="410"/>
      <x v="939"/>
      <x/>
      <x v="1"/>
      <x v="9"/>
      <x v="2"/>
      <x/>
    </i>
    <i>
      <x v="419"/>
      <x v="968"/>
      <x/>
      <x v="3"/>
      <x v="9"/>
      <x v="1"/>
      <x/>
    </i>
    <i>
      <x v="412"/>
      <x v="954"/>
      <x/>
      <x v="1"/>
      <x v="4"/>
      <x v="2"/>
      <x/>
    </i>
    <i>
      <x v="418"/>
      <x v="967"/>
      <x/>
      <x v="3"/>
      <x v="14"/>
      <x v="1"/>
      <x/>
    </i>
    <i>
      <x v="424"/>
      <x v="1027"/>
      <x/>
      <x v="3"/>
      <x v="11"/>
      <x v="1"/>
      <x v="2"/>
    </i>
    <i>
      <x v="425"/>
      <x v="1073"/>
      <x v="2"/>
      <x v="1"/>
      <x v="4"/>
      <x v="2"/>
      <x v="1"/>
    </i>
    <i>
      <x v="398"/>
      <x v="816"/>
      <x/>
      <x v="2"/>
      <x v="7"/>
      <x/>
      <x/>
    </i>
    <i>
      <x v="399"/>
      <x v="819"/>
      <x/>
      <x v="1"/>
      <x v="1"/>
      <x/>
      <x/>
    </i>
    <i>
      <x v="421"/>
      <x v="991"/>
      <x/>
      <x v="1"/>
      <x v="8"/>
      <x v="2"/>
      <x/>
    </i>
    <i>
      <x v="414"/>
      <x v="956"/>
      <x/>
      <x v="1"/>
      <x v="9"/>
      <x v="2"/>
      <x/>
    </i>
    <i>
      <x v="426"/>
      <x v="1074"/>
      <x/>
      <x v="3"/>
      <x v="13"/>
      <x v="2"/>
      <x v="1"/>
    </i>
    <i>
      <x v="400"/>
      <x v="827"/>
      <x/>
      <x v="1"/>
      <x v="4"/>
      <x/>
      <x/>
    </i>
    <i>
      <x v="408"/>
      <x v="897"/>
      <x/>
      <x v="3"/>
      <x v="7"/>
      <x v="2"/>
      <x/>
    </i>
    <i>
      <x v="422"/>
      <x v="1003"/>
      <x/>
      <x v="1"/>
      <x v="3"/>
      <x v="2"/>
      <x/>
    </i>
  </rowItems>
  <colFields count="1">
    <field x="-2"/>
  </colFields>
  <colItems count="8">
    <i>
      <x/>
    </i>
    <i i="1">
      <x v="1"/>
    </i>
    <i i="2">
      <x v="2"/>
    </i>
    <i i="3">
      <x v="3"/>
    </i>
    <i i="4">
      <x v="4"/>
    </i>
    <i i="5">
      <x v="5"/>
    </i>
    <i i="6">
      <x v="6"/>
    </i>
    <i i="7">
      <x v="7"/>
    </i>
  </colItems>
  <pageFields count="1">
    <pageField fld="4" hier="0"/>
  </pageFields>
  <dataFields count="8">
    <dataField name="C " fld="9" baseField="0" baseItem="0" numFmtId="38"/>
    <dataField name="1B " fld="10" baseField="0" baseItem="0" numFmtId="38"/>
    <dataField name="2B " fld="11" baseField="0" baseItem="0" numFmtId="38"/>
    <dataField name="3B " fld="12" baseField="0" baseItem="0" numFmtId="38"/>
    <dataField name="SS " fld="13" baseField="0" baseItem="0" numFmtId="38"/>
    <dataField name="OF " fld="14" baseField="0" baseItem="0" numFmtId="38"/>
    <dataField name="DH " fld="15" baseField="0" baseItem="0" numFmtId="38"/>
    <dataField name="$ Rank" fld="45" baseField="0" baseItem="0" numFmtId="8"/>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3"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C13:S40" firstHeaderRow="1" firstDataRow="2" firstDataCol="6" rowPageCount="6" colPageCount="1"/>
  <pivotFields count="64">
    <pivotField axis="axisRow" compact="0" outline="0" subtotalTop="0" showAll="0" sortType="descending" rankBy="2" defaultSubtotal="0">
      <items count="356">
        <item m="1" x="194"/>
        <item m="1" x="222"/>
        <item m="1" x="248"/>
        <item m="1" x="268"/>
        <item m="1" x="288"/>
        <item m="1" x="308"/>
        <item m="1" x="328"/>
        <item m="1" x="348"/>
        <item m="1" x="67"/>
        <item m="1" x="96"/>
        <item m="1" x="123"/>
        <item m="1" x="150"/>
        <item m="1" x="177"/>
        <item m="1" x="205"/>
        <item m="1" x="233"/>
        <item m="1" x="256"/>
        <item m="1" x="276"/>
        <item m="1" x="296"/>
        <item m="1" x="316"/>
        <item m="1" x="336"/>
        <item m="1" x="53"/>
        <item m="1" x="78"/>
        <item m="1" x="106"/>
        <item m="1" x="133"/>
        <item m="1" x="160"/>
        <item m="1" x="187"/>
        <item m="1" x="215"/>
        <item m="1" x="62"/>
        <item m="1" x="89"/>
        <item m="1" x="116"/>
        <item m="1" x="143"/>
        <item m="1" x="170"/>
        <item m="1" x="198"/>
        <item m="1" x="226"/>
        <item m="1" x="251"/>
        <item m="1" x="271"/>
        <item m="1" x="291"/>
        <item m="1" x="311"/>
        <item m="1" x="331"/>
        <item m="1" x="351"/>
        <item m="1" x="71"/>
        <item m="1" x="100"/>
        <item m="1" x="127"/>
        <item m="1" x="154"/>
        <item m="1" x="181"/>
        <item m="1" x="209"/>
        <item m="1" x="237"/>
        <item m="1" x="259"/>
        <item m="1" x="279"/>
        <item m="1" x="299"/>
        <item m="1" x="319"/>
        <item m="1" x="339"/>
        <item m="1" x="56"/>
        <item m="1" x="82"/>
        <item m="1" x="110"/>
        <item m="1" x="137"/>
        <item m="1" x="164"/>
        <item m="1" x="191"/>
        <item m="1" x="219"/>
        <item m="1" x="65"/>
        <item m="1" x="93"/>
        <item m="1" x="120"/>
        <item m="1" x="147"/>
        <item m="1" x="174"/>
        <item m="1" x="202"/>
        <item m="1" x="230"/>
        <item m="1" x="254"/>
        <item m="1" x="274"/>
        <item m="1" x="294"/>
        <item m="1" x="314"/>
        <item m="1" x="334"/>
        <item m="1" x="354"/>
        <item m="1" x="75"/>
        <item m="1" x="103"/>
        <item m="1" x="130"/>
        <item m="1" x="157"/>
        <item m="1" x="184"/>
        <item m="1" x="212"/>
        <item m="1" x="240"/>
        <item m="1" x="262"/>
        <item m="1" x="282"/>
        <item m="1" x="302"/>
        <item m="1" x="322"/>
        <item m="1" x="342"/>
        <item m="1" x="59"/>
        <item m="1" x="85"/>
        <item m="1" x="113"/>
        <item m="1" x="140"/>
        <item m="1" x="167"/>
        <item m="1" x="195"/>
        <item m="1" x="223"/>
        <item m="1" x="68"/>
        <item m="1" x="97"/>
        <item m="1" x="124"/>
        <item m="1" x="151"/>
        <item m="1" x="178"/>
        <item m="1" x="206"/>
        <item m="1" x="234"/>
        <item m="1" x="257"/>
        <item m="1" x="277"/>
        <item m="1" x="297"/>
        <item m="1" x="317"/>
        <item m="1" x="337"/>
        <item m="1" x="54"/>
        <item m="1" x="79"/>
        <item m="1" x="107"/>
        <item m="1" x="134"/>
        <item m="1" x="161"/>
        <item m="1" x="188"/>
        <item m="1" x="216"/>
        <item m="1" x="243"/>
        <item m="1" x="265"/>
        <item m="1" x="285"/>
        <item m="1" x="305"/>
        <item m="1" x="325"/>
        <item m="1" x="345"/>
        <item m="1" x="63"/>
        <item m="1" x="90"/>
        <item m="1" x="117"/>
        <item m="1" x="144"/>
        <item m="1" x="171"/>
        <item m="1" x="199"/>
        <item m="1" x="227"/>
        <item m="1" x="72"/>
        <item m="1" x="86"/>
        <item m="1" x="101"/>
        <item m="1" x="114"/>
        <item m="1" x="128"/>
        <item m="1" x="141"/>
        <item m="1" x="155"/>
        <item m="1" x="168"/>
        <item m="1" x="182"/>
        <item m="1" x="196"/>
        <item m="1" x="210"/>
        <item m="1" x="224"/>
        <item m="1" x="238"/>
        <item m="1" x="249"/>
        <item m="1" x="260"/>
        <item m="1" x="269"/>
        <item m="1" x="280"/>
        <item m="1" x="289"/>
        <item m="1" x="300"/>
        <item m="1" x="309"/>
        <item m="1" x="320"/>
        <item m="1" x="329"/>
        <item m="1" x="340"/>
        <item m="1" x="349"/>
        <item m="1" x="57"/>
        <item m="1" x="69"/>
        <item m="1" x="83"/>
        <item m="1" x="98"/>
        <item m="1" x="111"/>
        <item m="1" x="125"/>
        <item m="1" x="138"/>
        <item m="1" x="152"/>
        <item m="1" x="165"/>
        <item m="1" x="179"/>
        <item m="1" x="192"/>
        <item m="1" x="207"/>
        <item m="1" x="220"/>
        <item m="1" x="235"/>
        <item m="1" x="246"/>
        <item m="1" x="258"/>
        <item m="1" x="267"/>
        <item m="1" x="278"/>
        <item m="1" x="287"/>
        <item m="1" x="298"/>
        <item m="1" x="307"/>
        <item m="1" x="318"/>
        <item m="1" x="327"/>
        <item m="1" x="338"/>
        <item m="1" x="347"/>
        <item m="1" x="55"/>
        <item m="1" x="66"/>
        <item m="1" x="80"/>
        <item m="1" x="94"/>
        <item m="1" x="108"/>
        <item m="1" x="121"/>
        <item m="1" x="135"/>
        <item m="1" x="148"/>
        <item m="1" x="162"/>
        <item m="1" x="175"/>
        <item m="1" x="189"/>
        <item m="1" x="203"/>
        <item m="1" x="217"/>
        <item m="1" x="231"/>
        <item m="1" x="244"/>
        <item m="1" x="76"/>
        <item m="1" x="91"/>
        <item m="1" x="104"/>
        <item m="1" x="118"/>
        <item m="1" x="131"/>
        <item m="1" x="145"/>
        <item m="1" x="158"/>
        <item m="1" x="172"/>
        <item m="1" x="185"/>
        <item m="1" x="200"/>
        <item m="1" x="213"/>
        <item m="1" x="228"/>
        <item m="1" x="241"/>
        <item m="1" x="252"/>
        <item m="1" x="263"/>
        <item m="1" x="272"/>
        <item m="1" x="283"/>
        <item m="1" x="292"/>
        <item m="1" x="303"/>
        <item m="1" x="312"/>
        <item m="1" x="323"/>
        <item m="1" x="332"/>
        <item m="1" x="343"/>
        <item m="1" x="352"/>
        <item m="1" x="60"/>
        <item m="1" x="73"/>
        <item m="1" x="87"/>
        <item m="1" x="102"/>
        <item m="1" x="115"/>
        <item m="1" x="129"/>
        <item m="1" x="142"/>
        <item m="1" x="156"/>
        <item m="1" x="169"/>
        <item m="1" x="183"/>
        <item m="1" x="197"/>
        <item m="1" x="211"/>
        <item m="1" x="225"/>
        <item m="1" x="239"/>
        <item m="1" x="250"/>
        <item m="1" x="261"/>
        <item m="1" x="270"/>
        <item m="1" x="281"/>
        <item m="1" x="290"/>
        <item m="1" x="301"/>
        <item m="1" x="310"/>
        <item m="1" x="321"/>
        <item m="1" x="330"/>
        <item m="1" x="341"/>
        <item m="1" x="350"/>
        <item m="1" x="58"/>
        <item m="1" x="70"/>
        <item m="1" x="84"/>
        <item m="1" x="99"/>
        <item m="1" x="112"/>
        <item m="1" x="126"/>
        <item m="1" x="139"/>
        <item m="1" x="153"/>
        <item m="1" x="166"/>
        <item m="1" x="180"/>
        <item m="1" x="193"/>
        <item m="1" x="208"/>
        <item m="1" x="221"/>
        <item m="1" x="236"/>
        <item m="1" x="247"/>
        <item m="1" x="81"/>
        <item m="1" x="95"/>
        <item m="1" x="109"/>
        <item m="1" x="122"/>
        <item m="1" x="136"/>
        <item m="1" x="149"/>
        <item m="1" x="163"/>
        <item m="1" x="176"/>
        <item m="1" x="190"/>
        <item m="1" x="204"/>
        <item m="1" x="218"/>
        <item m="1" x="232"/>
        <item m="1" x="245"/>
        <item m="1" x="255"/>
        <item m="1" x="266"/>
        <item m="1" x="275"/>
        <item m="1" x="286"/>
        <item m="1" x="295"/>
        <item m="1" x="306"/>
        <item m="1" x="315"/>
        <item m="1" x="326"/>
        <item m="1" x="335"/>
        <item m="1" x="346"/>
        <item m="1" x="355"/>
        <item m="1" x="64"/>
        <item m="1" x="77"/>
        <item m="1" x="92"/>
        <item m="1" x="105"/>
        <item m="1" x="119"/>
        <item m="1" x="132"/>
        <item m="1" x="146"/>
        <item m="1" x="159"/>
        <item m="1" x="173"/>
        <item m="1" x="186"/>
        <item m="1" x="201"/>
        <item m="1" x="214"/>
        <item m="1" x="229"/>
        <item m="1" x="242"/>
        <item m="1" x="253"/>
        <item m="1" x="264"/>
        <item m="1" x="273"/>
        <item m="1" x="284"/>
        <item m="1" x="293"/>
        <item m="1" x="304"/>
        <item m="1" x="313"/>
        <item m="1" x="324"/>
        <item m="1" x="333"/>
        <item m="1" x="344"/>
        <item m="1" x="353"/>
        <item m="1" x="61"/>
        <item m="1" x="74"/>
        <item m="1" x="88"/>
        <item x="36"/>
        <item x="18"/>
        <item x="19"/>
        <item x="20"/>
        <item x="0"/>
        <item x="37"/>
        <item x="1"/>
        <item x="2"/>
        <item x="21"/>
        <item x="22"/>
        <item x="3"/>
        <item x="4"/>
        <item x="23"/>
        <item x="5"/>
        <item x="24"/>
        <item x="38"/>
        <item x="39"/>
        <item x="40"/>
        <item x="41"/>
        <item x="6"/>
        <item x="25"/>
        <item x="42"/>
        <item x="7"/>
        <item x="43"/>
        <item x="8"/>
        <item x="9"/>
        <item x="10"/>
        <item x="11"/>
        <item x="44"/>
        <item x="26"/>
        <item x="12"/>
        <item x="27"/>
        <item x="13"/>
        <item x="14"/>
        <item x="28"/>
        <item x="29"/>
        <item x="45"/>
        <item x="46"/>
        <item x="47"/>
        <item x="30"/>
        <item x="31"/>
        <item x="32"/>
        <item x="15"/>
        <item x="33"/>
        <item x="34"/>
        <item x="16"/>
        <item x="35"/>
        <item x="48"/>
        <item x="17"/>
        <item x="49"/>
        <item x="50"/>
        <item x="51"/>
        <item x="52"/>
      </items>
    </pivotField>
    <pivotField compact="0" outline="0" subtotalTop="0" showAll="0" rankBy="2" defaultSubtotal="0"/>
    <pivotField compact="0" outline="0" subtotalTop="0" showAll="0" defaultSubtotal="0"/>
    <pivotField compact="0" outline="0" subtotalTop="0" showAll="0" defaultSubtotal="0"/>
    <pivotField axis="axisPage" compact="0" outline="0" subtotalTop="0" showAll="0" defaultSubtotal="0">
      <items count="4">
        <item x="0"/>
        <item x="1"/>
        <item m="1" x="2"/>
        <item m="1" x="3"/>
      </items>
    </pivotField>
    <pivotField axis="axisPage" compact="0" outline="0" subtotalTop="0" showAll="0" defaultSubtotal="0">
      <items count="3">
        <item m="1" x="2"/>
        <item x="0"/>
        <item x="1"/>
      </items>
    </pivotField>
    <pivotField axis="axisPage" compact="0" outline="0" subtotalTop="0" showAll="0" defaultSubtotal="0">
      <items count="5">
        <item m="1" x="4"/>
        <item x="1"/>
        <item x="2"/>
        <item m="1" x="3"/>
        <item x="0"/>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2"/>
        <item x="1"/>
        <item h="1" m="1" x="3"/>
        <item h="1" x="0"/>
      </items>
    </pivotField>
    <pivotField axis="axisRow" compact="0" outline="0" subtotalTop="0" showAll="0">
      <items count="5">
        <item x="0"/>
        <item x="2"/>
        <item x="1"/>
        <item m="1" x="3"/>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ame="$ Rank2"/>
    <pivotField axis="axisPage" compact="0" outline="0" subtotalTop="0" showAll="0">
      <items count="4">
        <item h="1"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rankBy="2">
      <items count="5">
        <item h="1" x="0"/>
        <item x="2"/>
        <item x="1"/>
        <item m="1" x="3"/>
        <item t="default"/>
      </items>
    </pivotField>
    <pivotField axis="axisPage" compact="0" outline="0" subtotalTop="0" showAll="0">
      <items count="32">
        <item m="1" x="3"/>
        <item m="1" x="23"/>
        <item m="1" x="11"/>
        <item m="1" x="18"/>
        <item m="1" x="16"/>
        <item x="0"/>
        <item x="1"/>
        <item m="1" x="6"/>
        <item m="1" x="27"/>
        <item m="1" x="25"/>
        <item m="1" x="12"/>
        <item m="1" x="13"/>
        <item m="1" x="21"/>
        <item m="1" x="26"/>
        <item m="1" x="8"/>
        <item m="1" x="29"/>
        <item m="1" x="30"/>
        <item m="1" x="14"/>
        <item m="1" x="24"/>
        <item m="1" x="20"/>
        <item m="1" x="17"/>
        <item m="1" x="19"/>
        <item m="1" x="5"/>
        <item m="1" x="9"/>
        <item m="1" x="15"/>
        <item m="1" x="10"/>
        <item x="2"/>
        <item m="1" x="22"/>
        <item m="1" x="28"/>
        <item m="1" x="4"/>
        <item m="1" x="7"/>
        <item t="default"/>
      </items>
    </pivotField>
    <pivotField axis="axisRow" compact="0" outline="0" subtotalTop="0" showAll="0" defaultSubtotal="0">
      <items count="3">
        <item x="0"/>
        <item m="1" x="2"/>
        <item x="1"/>
      </items>
    </pivotField>
    <pivotField axis="axisRow" compact="0" outline="0" subtotalTop="0" showAll="0" defaultSubtotal="0">
      <items count="5">
        <item m="1" x="3"/>
        <item m="1" x="4"/>
        <item x="1"/>
        <item x="0"/>
        <item x="2"/>
      </items>
    </pivotField>
    <pivotField compact="0" outline="0" subtotalTop="0" showAll="0"/>
    <pivotField compact="0" outline="0" subtotalTop="0" showAll="0"/>
    <pivotField compact="0" outline="0" subtotalTop="0" showAll="0"/>
    <pivotField axis="axisRow" compact="0" outline="0" subtotalTop="0" showAll="0" defaultSubtotal="0">
      <items count="1088">
        <item m="1" x="53"/>
        <item m="1" x="723"/>
        <item m="1" x="431"/>
        <item m="1" x="54"/>
        <item m="1" x="298"/>
        <item m="1" x="212"/>
        <item m="1" x="299"/>
        <item m="1" x="300"/>
        <item m="1" x="236"/>
        <item m="1" x="432"/>
        <item m="1" x="577"/>
        <item m="1" x="142"/>
        <item m="1" x="586"/>
        <item m="1" x="972"/>
        <item m="1" x="1041"/>
        <item m="1" x="113"/>
        <item m="1" x="237"/>
        <item m="1" x="524"/>
        <item m="1" x="605"/>
        <item m="1" x="625"/>
        <item m="1" x="990"/>
        <item m="1" x="578"/>
        <item m="1" x="264"/>
        <item m="1" x="213"/>
        <item m="1" x="163"/>
        <item m="1" x="152"/>
        <item m="1" x="587"/>
        <item m="1" x="401"/>
        <item m="1" x="567"/>
        <item m="1" x="588"/>
        <item m="1" x="153"/>
        <item m="1" x="793"/>
        <item m="1" x="90"/>
        <item m="1" x="642"/>
        <item m="1" x="526"/>
        <item m="1" x="785"/>
        <item m="1" x="543"/>
        <item m="1" x="579"/>
        <item m="1" x="1017"/>
        <item m="1" x="814"/>
        <item m="1" x="71"/>
        <item m="1" x="544"/>
        <item m="1" x="973"/>
        <item m="1" x="589"/>
        <item m="1" x="930"/>
        <item m="1" x="850"/>
        <item m="1" x="55"/>
        <item m="1" x="546"/>
        <item m="1" x="627"/>
        <item m="1" x="1077"/>
        <item m="1" x="591"/>
        <item m="1" x="779"/>
        <item m="1" x="1018"/>
        <item m="1" x="238"/>
        <item m="1" x="965"/>
        <item m="1" x="559"/>
        <item m="1" x="733"/>
        <item m="1" x="486"/>
        <item m="1" x="221"/>
        <item m="1" x="877"/>
        <item m="1" x="864"/>
        <item m="1" x="900"/>
        <item m="1" x="734"/>
        <item m="1" x="308"/>
        <item m="1" x="281"/>
        <item m="1" x="932"/>
        <item m="1" x="949"/>
        <item m="1" x="335"/>
        <item m="1" x="580"/>
        <item m="1" x="282"/>
        <item m="1" x="608"/>
        <item m="1" x="373"/>
        <item m="1" x="347"/>
        <item m="1" x="568"/>
        <item m="1" x="717"/>
        <item m="1" x="130"/>
        <item m="1" x="950"/>
        <item m="1" x="618"/>
        <item m="1" x="933"/>
        <item m="1" x="252"/>
        <item m="1" x="678"/>
        <item m="1" x="336"/>
        <item m="1" x="106"/>
        <item m="1" x="852"/>
        <item m="1" x="966"/>
        <item m="1" x="911"/>
        <item m="1" x="628"/>
        <item m="1" x="322"/>
        <item m="1" x="292"/>
        <item m="1" x="337"/>
        <item m="1" x="902"/>
        <item m="1" x="441"/>
        <item m="1" x="143"/>
        <item m="1" x="310"/>
        <item m="1" x="301"/>
        <item m="1" x="1045"/>
        <item m="1" x="361"/>
        <item m="1" x="349"/>
        <item m="1" x="773"/>
        <item m="1" x="748"/>
        <item m="1" x="825"/>
        <item m="1" x="1064"/>
        <item m="1" x="239"/>
        <item m="1" x="225"/>
        <item m="1" x="240"/>
        <item m="1" x="205"/>
        <item m="1" x="338"/>
        <item m="1" x="749"/>
        <item m="1" x="781"/>
        <item m="1" x="366"/>
        <item m="1" x="506"/>
        <item m="1" x="903"/>
        <item m="1" x="880"/>
        <item m="1" x="644"/>
        <item m="1" x="190"/>
        <item m="1" x="191"/>
        <item m="1" x="177"/>
        <item m="1" x="214"/>
        <item m="1" x="183"/>
        <item m="1" x="527"/>
        <item m="1" x="499"/>
        <item m="1" x="774"/>
        <item m="1" x="592"/>
        <item m="1" x="552"/>
        <item m="1" x="766"/>
        <item m="1" x="472"/>
        <item m="1" x="954"/>
        <item m="1" x="453"/>
        <item m="1" x="694"/>
        <item m="1" x="750"/>
        <item m="1" x="516"/>
        <item m="1" x="826"/>
        <item m="1" x="226"/>
        <item m="1" x="799"/>
        <item m="1" x="866"/>
        <item m="1" x="842"/>
        <item m="1" x="266"/>
        <item m="1" x="881"/>
        <item m="1" x="882"/>
        <item m="1" x="1030"/>
        <item m="1" x="854"/>
        <item m="1" x="855"/>
        <item m="1" x="892"/>
        <item m="1" x="800"/>
        <item m="1" x="562"/>
        <item m="1" x="867"/>
        <item m="1" x="154"/>
        <item m="1" x="165"/>
        <item m="1" x="169"/>
        <item m="1" x="507"/>
        <item m="1" x="706"/>
        <item m="1" x="843"/>
        <item m="1" x="707"/>
        <item m="1" x="991"/>
        <item m="1" x="754"/>
        <item m="1" x="145"/>
        <item m="1" x="155"/>
        <item m="1" x="563"/>
        <item m="1" x="982"/>
        <item m="1" x="570"/>
        <item m="1" x="178"/>
        <item m="1" x="185"/>
        <item m="1" x="114"/>
        <item m="1" x="868"/>
        <item m="1" x="668"/>
        <item m="1" x="828"/>
        <item m="1" x="883"/>
        <item m="1" x="564"/>
        <item m="1" x="679"/>
        <item m="1" x="983"/>
        <item m="1" x="166"/>
        <item m="1" x="680"/>
        <item m="1" x="199"/>
        <item m="1" x="738"/>
        <item m="1" x="156"/>
        <item m="1" x="645"/>
        <item m="1" x="157"/>
        <item m="1" x="967"/>
        <item m="1" x="500"/>
        <item m="1" x="829"/>
        <item m="1" x="921"/>
        <item m="1" x="158"/>
        <item m="1" x="922"/>
        <item m="1" x="632"/>
        <item m="1" x="489"/>
        <item m="1" x="739"/>
        <item m="1" x="844"/>
        <item m="1" x="718"/>
        <item m="1" x="845"/>
        <item m="1" x="519"/>
        <item m="1" x="465"/>
        <item m="1" x="302"/>
        <item m="1" x="132"/>
        <item m="1" x="473"/>
        <item m="1" x="454"/>
        <item m="1" x="830"/>
        <item m="1" x="490"/>
        <item m="1" x="669"/>
        <item m="1" x="350"/>
        <item m="1" x="99"/>
        <item m="1" x="904"/>
        <item m="1" x="455"/>
        <item m="1" x="442"/>
        <item m="1" x="1080"/>
        <item m="1" x="474"/>
        <item m="1" x="475"/>
        <item m="1" x="501"/>
        <item m="1" x="159"/>
        <item m="1" x="456"/>
        <item m="1" x="992"/>
        <item m="1" x="655"/>
        <item m="1" x="610"/>
        <item m="1" x="1081"/>
        <item m="1" x="303"/>
        <item m="1" x="304"/>
        <item m="1" x="869"/>
        <item m="1" x="846"/>
        <item m="1" x="787"/>
        <item m="1" x="571"/>
        <item m="1" x="856"/>
        <item m="1" x="241"/>
        <item m="1" x="857"/>
        <item m="1" x="242"/>
        <item m="1" x="831"/>
        <item m="1" x="267"/>
        <item m="1" x="537"/>
        <item m="1" x="418"/>
        <item m="1" x="243"/>
        <item m="1" x="492"/>
        <item m="1" x="124"/>
        <item m="1" x="340"/>
        <item m="1" x="936"/>
        <item m="1" x="116"/>
        <item m="1" x="362"/>
        <item m="1" x="424"/>
        <item m="1" x="269"/>
        <item m="1" x="858"/>
        <item m="1" x="270"/>
        <item m="1" x="531"/>
        <item m="1" x="257"/>
        <item m="1" x="271"/>
        <item m="1" x="136"/>
        <item m="1" x="540"/>
        <item m="1" x="244"/>
        <item m="1" x="871"/>
        <item m="1" x="170"/>
        <item m="1" x="353"/>
        <item m="1" x="712"/>
        <item m="1" x="389"/>
        <item m="1" x="413"/>
        <item m="1" x="684"/>
        <item m="1" x="354"/>
        <item m="1" x="461"/>
        <item m="1" x="860"/>
        <item m="1" x="403"/>
        <item m="1" x="437"/>
        <item m="1" x="872"/>
        <item m="1" x="811"/>
        <item m="1" x="390"/>
        <item m="1" x="685"/>
        <item m="1" x="446"/>
        <item m="1" x="804"/>
        <item m="1" x="381"/>
        <item m="1" x="696"/>
        <item m="1" x="171"/>
        <item m="1" x="939"/>
        <item m="1" x="956"/>
        <item m="1" x="957"/>
        <item m="1" x="916"/>
        <item m="1" x="229"/>
        <item m="1" x="958"/>
        <item m="1" x="755"/>
        <item m="1" x="767"/>
        <item m="1" x="312"/>
        <item m="1" x="959"/>
        <item m="1" x="404"/>
        <item m="1" x="740"/>
        <item m="1" x="756"/>
        <item m="1" x="757"/>
        <item m="1" x="149"/>
        <item m="1" x="102"/>
        <item m="1" x="783"/>
        <item m="1" x="554"/>
        <item m="1" x="1032"/>
        <item m="1" x="326"/>
        <item m="1" x="172"/>
        <item m="1" x="447"/>
        <item m="1" x="768"/>
        <item m="1" x="697"/>
        <item m="1" x="769"/>
        <item m="1" x="467"/>
        <item m="1" x="741"/>
        <item m="1" x="790"/>
        <item m="1" x="976"/>
        <item m="1" x="686"/>
        <item m="1" x="327"/>
        <item m="1" x="742"/>
        <item m="1" x="313"/>
        <item m="1" x="107"/>
        <item m="1" x="1068"/>
        <item m="1" x="758"/>
        <item m="1" x="873"/>
        <item m="1" x="479"/>
        <item m="1" x="671"/>
        <item m="1" x="502"/>
        <item m="1" x="103"/>
        <item m="1" x="60"/>
        <item m="1" x="1047"/>
        <item m="1" x="917"/>
        <item m="1" x="117"/>
        <item m="1" x="906"/>
        <item m="1" x="61"/>
        <item m="1" x="720"/>
        <item m="1" x="1084"/>
        <item m="1" x="406"/>
        <item m="1" x="200"/>
        <item m="1" x="523"/>
        <item m="1" x="481"/>
        <item m="1" x="533"/>
        <item m="1" x="420"/>
        <item m="1" x="1085"/>
        <item m="1" x="108"/>
        <item m="1" x="960"/>
        <item m="1" x="659"/>
        <item m="1" x="438"/>
        <item m="1" x="81"/>
        <item m="1" x="503"/>
        <item m="1" x="82"/>
        <item m="1" x="391"/>
        <item m="1" x="63"/>
        <item m="1" x="1008"/>
        <item m="1" x="64"/>
        <item m="1" x="512"/>
        <item m="1" x="216"/>
        <item m="1" x="646"/>
        <item m="1" x="1049"/>
        <item m="1" x="449"/>
        <item m="1" x="1071"/>
        <item m="1" x="759"/>
        <item m="1" x="1072"/>
        <item m="1" x="83"/>
        <item m="1" x="894"/>
        <item m="1" x="760"/>
        <item m="1" x="1086"/>
        <item m="1" x="314"/>
        <item m="1" x="761"/>
        <item m="1" x="832"/>
        <item m="1" x="597"/>
        <item m="1" x="744"/>
        <item m="1" x="426"/>
        <item m="1" x="305"/>
        <item m="1" x="1050"/>
        <item m="1" x="1034"/>
        <item m="1" x="179"/>
        <item m="1" x="273"/>
        <item m="1" x="688"/>
        <item m="1" x="895"/>
        <item m="1" x="150"/>
        <item m="1" x="127"/>
        <item m="1" x="1035"/>
        <item m="1" x="462"/>
        <item m="1" x="598"/>
        <item m="1" x="637"/>
        <item m="1" x="784"/>
        <item m="1" x="727"/>
        <item m="1" x="574"/>
        <item m="1" x="1000"/>
        <item m="1" x="620"/>
        <item m="1" x="833"/>
        <item m="1" x="599"/>
        <item m="1" x="968"/>
        <item m="1" x="1087"/>
        <item m="1" x="513"/>
        <item m="1" x="834"/>
        <item m="1" x="392"/>
        <item m="1" x="848"/>
        <item m="1" x="818"/>
        <item m="1" x="84"/>
        <item m="1" x="246"/>
        <item m="1" x="977"/>
        <item m="1" x="65"/>
        <item m="1" x="600"/>
        <item m="1" x="66"/>
        <item m="1" x="497"/>
        <item m="1" x="837"/>
        <item m="1" x="1036"/>
        <item m="1" x="849"/>
        <item m="1" x="1037"/>
        <item m="1" x="375"/>
        <item m="1" x="993"/>
        <item m="1" x="514"/>
        <item m="1" x="498"/>
        <item m="1" x="714"/>
        <item m="1" x="1010"/>
        <item m="1" x="689"/>
        <item m="1" x="231"/>
        <item m="1" x="363"/>
        <item m="1" x="196"/>
        <item m="1" x="376"/>
        <item m="1" x="660"/>
        <item m="1" x="819"/>
        <item m="1" x="661"/>
        <item m="1" x="427"/>
        <item m="1" x="1039"/>
        <item m="1" x="1073"/>
        <item m="1" x="575"/>
        <item m="1" x="468"/>
        <item m="1" x="232"/>
        <item m="1" x="648"/>
        <item m="1" x="128"/>
        <item m="1" x="139"/>
        <item m="1" x="469"/>
        <item m="1" x="673"/>
        <item m="1" x="129"/>
        <item m="1" x="897"/>
        <item m="1" x="110"/>
        <item m="1" x="639"/>
        <item m="1" x="356"/>
        <item m="1" x="662"/>
        <item m="1" x="342"/>
        <item m="1" x="329"/>
        <item m="1" x="1074"/>
        <item m="1" x="1011"/>
        <item m="1" x="942"/>
        <item m="1" x="174"/>
        <item m="1" x="296"/>
        <item m="1" x="318"/>
        <item m="1" x="807"/>
        <item m="1" x="691"/>
        <item m="1" x="1012"/>
        <item m="1" x="484"/>
        <item m="1" x="943"/>
        <item m="1" x="364"/>
        <item m="1" x="924"/>
        <item m="1" x="565"/>
        <item m="1" x="944"/>
        <item m="1" x="753"/>
        <item m="1" x="151"/>
        <item m="1" x="357"/>
        <item m="1" x="986"/>
        <item m="1" x="451"/>
        <item m="1" x="331"/>
        <item m="1" x="428"/>
        <item m="1" x="399"/>
        <item m="1" x="925"/>
        <item m="1" x="358"/>
        <item m="1" x="1024"/>
        <item m="1" x="996"/>
        <item m="1" x="111"/>
        <item m="1" x="623"/>
        <item m="1" x="745"/>
        <item m="1" x="119"/>
        <item m="1" x="1040"/>
        <item m="1" x="141"/>
        <item m="1" x="778"/>
        <item m="1" x="1013"/>
        <item m="1" x="945"/>
        <item m="1" x="1003"/>
        <item m="1" x="208"/>
        <item m="1" x="1014"/>
        <item m="1" x="343"/>
        <item m="1" x="987"/>
        <item m="1" x="463"/>
        <item m="1" x="1004"/>
        <item m="1" x="202"/>
        <item m="1" x="675"/>
        <item m="1" x="907"/>
        <item m="1" x="319"/>
        <item m="1" x="792"/>
        <item m="1" x="746"/>
        <item m="1" x="898"/>
        <item m="1" x="762"/>
        <item m="1" x="770"/>
        <item m="1" x="728"/>
        <item m="1" x="275"/>
        <item m="1" x="289"/>
        <item m="1" x="729"/>
        <item m="1" x="876"/>
        <item m="1" x="203"/>
        <item m="1" x="359"/>
        <item m="1" x="1005"/>
        <item m="1" x="721"/>
        <item m="1" x="407"/>
        <item m="1" x="344"/>
        <item m="1" x="715"/>
        <item m="1" x="919"/>
        <item m="1" x="1025"/>
        <item m="1" x="602"/>
        <item m="1" x="277"/>
        <item m="1" x="988"/>
        <item m="1" x="763"/>
        <item m="1" x="87"/>
        <item m="1" x="320"/>
        <item m="1" x="504"/>
        <item m="1" x="979"/>
        <item m="1" x="408"/>
        <item m="1" x="640"/>
        <item m="1" x="908"/>
        <item m="1" x="926"/>
        <item m="1" x="1075"/>
        <item m="1" x="248"/>
        <item m="1" x="838"/>
        <item m="1" x="210"/>
        <item m="1" x="88"/>
        <item m="1" x="249"/>
        <item m="1" x="278"/>
        <item m="1" x="175"/>
        <item m="1" x="386"/>
        <item m="1" x="616"/>
        <item m="1" x="188"/>
        <item m="1" x="676"/>
        <item m="1" x="279"/>
        <item m="1" x="416"/>
        <item m="1" x="624"/>
        <item m="1" x="377"/>
        <item m="1" x="677"/>
        <item m="1" x="703"/>
        <item m="1" x="1016"/>
        <item m="1" x="440"/>
        <item m="1" x="584"/>
        <item m="1" x="603"/>
        <item m="1" x="211"/>
        <item m="1" x="927"/>
        <item m="1" x="197"/>
        <item m="1" x="161"/>
        <item m="1" x="217"/>
        <item m="1" x="198"/>
        <item m="1" x="1076"/>
        <item m="1" x="822"/>
        <item m="1" x="464"/>
        <item m="1" x="1026"/>
        <item m="1" x="863"/>
        <item m="1" x="297"/>
        <item m="1" x="307"/>
        <item m="1" x="218"/>
        <item m="1" x="576"/>
        <item m="1" x="971"/>
        <item m="1" x="162"/>
        <item m="1" x="604"/>
        <item m="1" x="641"/>
        <item x="36"/>
        <item m="1" x="915"/>
        <item x="18"/>
        <item m="1" x="735"/>
        <item m="1" x="306"/>
        <item m="1" x="321"/>
        <item m="1" x="397"/>
        <item m="1" x="184"/>
        <item m="1" x="316"/>
        <item m="1" x="548"/>
        <item m="1" x="93"/>
        <item m="1" x="920"/>
        <item x="19"/>
        <item m="1" x="89"/>
        <item m="1" x="786"/>
        <item m="1" x="186"/>
        <item m="1" x="801"/>
        <item m="1" x="480"/>
        <item m="1" x="1029"/>
        <item m="1" x="975"/>
        <item m="1" x="56"/>
        <item m="1" x="494"/>
        <item m="1" x="796"/>
        <item m="1" x="435"/>
        <item m="1" x="816"/>
        <item m="1" x="345"/>
        <item x="20"/>
        <item m="1" x="372"/>
        <item m="1" x="1019"/>
        <item m="1" x="776"/>
        <item m="1" x="293"/>
        <item m="1" x="657"/>
        <item m="1" x="541"/>
        <item m="1" x="732"/>
        <item m="1" x="630"/>
        <item m="1" x="937"/>
        <item m="1" x="1059"/>
        <item x="0"/>
        <item m="1" x="980"/>
        <item m="1" x="395"/>
        <item m="1" x="583"/>
        <item m="1" x="658"/>
        <item m="1" x="365"/>
        <item m="1" x="393"/>
        <item x="37"/>
        <item m="1" x="929"/>
        <item m="1" x="95"/>
        <item m="1" x="621"/>
        <item x="1"/>
        <item m="1" x="482"/>
        <item m="1" x="398"/>
        <item m="1" x="219"/>
        <item x="2"/>
        <item m="1" x="736"/>
        <item m="1" x="683"/>
        <item m="1" x="653"/>
        <item x="21"/>
        <item m="1" x="702"/>
        <item m="1" x="1038"/>
        <item m="1" x="417"/>
        <item m="1" x="601"/>
        <item m="1" x="272"/>
        <item m="1" x="256"/>
        <item m="1" x="664"/>
        <item m="1" x="561"/>
        <item m="1" x="255"/>
        <item m="1" x="247"/>
        <item m="1" x="164"/>
        <item m="1" x="450"/>
        <item m="1" x="935"/>
        <item m="1" x="295"/>
        <item m="1" x="582"/>
        <item m="1" x="985"/>
        <item m="1" x="1070"/>
        <item m="1" x="290"/>
        <item m="1" x="1062"/>
        <item m="1" x="647"/>
        <item m="1" x="487"/>
        <item m="1" x="262"/>
        <item m="1" x="448"/>
        <item m="1" x="234"/>
        <item m="1" x="412"/>
        <item m="1" x="670"/>
        <item m="1" x="528"/>
        <item m="1" x="938"/>
        <item m="1" x="535"/>
        <item m="1" x="182"/>
        <item m="1" x="368"/>
        <item x="22"/>
        <item m="1" x="649"/>
        <item m="1" x="699"/>
        <item m="1" x="109"/>
        <item m="1" x="1063"/>
        <item m="1" x="619"/>
        <item m="1" x="692"/>
        <item m="1" x="508"/>
        <item m="1" x="532"/>
        <item m="1" x="348"/>
        <item m="1" x="433"/>
        <item m="1" x="962"/>
        <item m="1" x="1031"/>
        <item m="1" x="268"/>
        <item m="1" x="445"/>
        <item m="1" x="1028"/>
        <item m="1" x="775"/>
        <item m="1" x="817"/>
        <item m="1" x="613"/>
        <item m="1" x="144"/>
        <item m="1" x="840"/>
        <item m="1" x="859"/>
        <item m="1" x="189"/>
        <item m="1" x="1043"/>
        <item m="1" x="1046"/>
        <item m="1" x="167"/>
        <item m="1" x="569"/>
        <item x="3"/>
        <item m="1" x="137"/>
        <item m="1" x="667"/>
        <item m="1" x="1042"/>
        <item m="1" x="672"/>
        <item m="1" x="638"/>
        <item m="1" x="558"/>
        <item m="1" x="874"/>
        <item m="1" x="764"/>
        <item x="4"/>
        <item m="1" x="488"/>
        <item m="1" x="549"/>
        <item m="1" x="534"/>
        <item m="1" x="737"/>
        <item m="1" x="1002"/>
        <item m="1" x="1027"/>
        <item x="23"/>
        <item m="1" x="557"/>
        <item m="1" x="367"/>
        <item m="1" x="536"/>
        <item m="1" x="909"/>
        <item m="1" x="1006"/>
        <item m="1" x="59"/>
        <item m="1" x="222"/>
        <item m="1" x="288"/>
        <item m="1" x="387"/>
        <item m="1" x="941"/>
        <item m="1" x="1078"/>
        <item m="1" x="382"/>
        <item x="5"/>
        <item m="1" x="192"/>
        <item m="1" x="626"/>
        <item m="1" x="635"/>
        <item m="1" x="824"/>
        <item m="1" x="698"/>
        <item x="24"/>
        <item m="1" x="250"/>
        <item m="1" x="705"/>
        <item m="1" x="724"/>
        <item m="1" x="1060"/>
        <item m="1" x="629"/>
        <item m="1" x="947"/>
        <item m="1" x="374"/>
        <item m="1" x="126"/>
        <item m="1" x="223"/>
        <item x="38"/>
        <item m="1" x="315"/>
        <item m="1" x="713"/>
        <item m="1" x="969"/>
        <item m="1" x="434"/>
        <item m="1" x="180"/>
        <item m="1" x="436"/>
        <item m="1" x="912"/>
        <item m="1" x="952"/>
        <item x="39"/>
        <item m="1" x="719"/>
        <item m="1" x="77"/>
        <item x="40"/>
        <item m="1" x="809"/>
        <item m="1" x="1020"/>
        <item m="1" x="140"/>
        <item m="1" x="875"/>
        <item m="1" x="722"/>
        <item m="1" x="328"/>
        <item m="1" x="73"/>
        <item m="1" x="204"/>
        <item m="1" x="961"/>
        <item x="41"/>
        <item m="1" x="509"/>
        <item m="1" x="341"/>
        <item m="1" x="695"/>
        <item m="1" x="460"/>
        <item m="1" x="286"/>
        <item m="1" x="121"/>
        <item x="6"/>
        <item m="1" x="1069"/>
        <item m="1" x="333"/>
        <item m="1" x="798"/>
        <item m="1" x="611"/>
        <item m="1" x="612"/>
        <item m="1" x="989"/>
        <item m="1" x="955"/>
        <item m="1" x="493"/>
        <item m="1" x="483"/>
        <item m="1" x="422"/>
        <item m="1" x="752"/>
        <item m="1" x="491"/>
        <item m="1" x="1001"/>
        <item m="1" x="100"/>
        <item m="1" x="112"/>
        <item m="1" x="815"/>
        <item m="1" x="311"/>
        <item m="1" x="634"/>
        <item m="1" x="777"/>
        <item m="1" x="334"/>
        <item m="1" x="573"/>
        <item m="1" x="654"/>
        <item m="1" x="665"/>
        <item m="1" x="681"/>
        <item m="1" x="1053"/>
        <item m="1" x="78"/>
        <item m="1" x="1023"/>
        <item m="1" x="235"/>
        <item m="1" x="1021"/>
        <item m="1" x="148"/>
        <item m="1" x="788"/>
        <item m="1" x="650"/>
        <item m="1" x="594"/>
        <item m="1" x="67"/>
        <item m="1" x="294"/>
        <item m="1" x="998"/>
        <item x="25"/>
        <item m="1" x="803"/>
        <item x="42"/>
        <item x="7"/>
        <item m="1" x="414"/>
        <item m="1" x="133"/>
        <item m="1" x="457"/>
        <item m="1" x="91"/>
        <item m="1" x="394"/>
        <item m="1" x="899"/>
        <item m="1" x="411"/>
        <item x="43"/>
        <item m="1" x="802"/>
        <item m="1" x="999"/>
        <item m="1" x="206"/>
        <item m="1" x="280"/>
        <item m="1" x="181"/>
        <item m="1" x="160"/>
        <item m="1" x="566"/>
        <item m="1" x="946"/>
        <item m="1" x="443"/>
        <item m="1" x="547"/>
        <item m="1" x="974"/>
        <item m="1" x="772"/>
        <item m="1" x="430"/>
        <item m="1" x="622"/>
        <item m="1" x="1065"/>
        <item m="1" x="851"/>
        <item m="1" x="1058"/>
        <item m="1" x="253"/>
        <item m="1" x="207"/>
        <item m="1" x="951"/>
        <item m="1" x="572"/>
        <item m="1" x="285"/>
        <item m="1" x="1051"/>
        <item m="1" x="1048"/>
        <item m="1" x="85"/>
        <item m="1" x="643"/>
        <item m="1" x="529"/>
        <item m="1" x="94"/>
        <item m="1" x="923"/>
        <item m="1" x="581"/>
        <item m="1" x="771"/>
        <item m="1" x="245"/>
        <item m="1" x="323"/>
        <item m="1" x="1056"/>
        <item m="1" x="555"/>
        <item m="1" x="147"/>
        <item m="1" x="168"/>
        <item m="1" x="666"/>
        <item x="8"/>
        <item m="1" x="57"/>
        <item m="1" x="369"/>
        <item x="9"/>
        <item m="1" x="652"/>
        <item m="1" x="797"/>
        <item m="1" x="284"/>
        <item m="1" x="701"/>
        <item m="1" x="633"/>
        <item m="1" x="511"/>
        <item m="1" x="984"/>
        <item x="10"/>
        <item m="1" x="138"/>
        <item m="1" x="380"/>
        <item m="1" x="97"/>
        <item m="1" x="813"/>
        <item m="1" x="934"/>
        <item m="1" x="964"/>
        <item m="1" x="173"/>
        <item m="1" x="821"/>
        <item m="1" x="1054"/>
        <item m="1" x="118"/>
        <item m="1" x="370"/>
        <item m="1" x="276"/>
        <item m="1" x="820"/>
        <item m="1" x="940"/>
        <item m="1" x="731"/>
        <item m="1" x="478"/>
        <item m="1" x="525"/>
        <item m="1" x="606"/>
        <item m="1" x="261"/>
        <item m="1" x="409"/>
        <item m="1" x="560"/>
        <item m="1" x="227"/>
        <item m="1" x="517"/>
        <item m="1" x="747"/>
        <item x="11"/>
        <item x="44"/>
        <item m="1" x="839"/>
        <item m="1" x="595"/>
        <item x="26"/>
        <item m="1" x="220"/>
        <item m="1" x="265"/>
        <item m="1" x="146"/>
        <item m="1" x="1057"/>
        <item m="1" x="120"/>
        <item m="1" x="233"/>
        <item m="1" x="931"/>
        <item m="1" x="551"/>
        <item m="1" x="400"/>
        <item m="1" x="782"/>
        <item x="12"/>
        <item m="1" x="68"/>
        <item x="27"/>
        <item m="1" x="789"/>
        <item m="1" x="841"/>
        <item m="1" x="131"/>
        <item m="1" x="452"/>
        <item x="13"/>
        <item m="1" x="123"/>
        <item m="1" x="325"/>
        <item m="1" x="339"/>
        <item m="1" x="865"/>
        <item m="1" x="1033"/>
        <item m="1" x="70"/>
        <item m="1" x="1061"/>
        <item m="1" x="86"/>
        <item m="1" x="794"/>
        <item m="1" x="948"/>
        <item m="1" x="1066"/>
        <item m="1" x="596"/>
        <item m="1" x="885"/>
        <item m="1" x="371"/>
        <item m="1" x="62"/>
        <item m="1" x="383"/>
        <item m="1" x="891"/>
        <item x="14"/>
        <item m="1" x="711"/>
        <item m="1" x="1082"/>
        <item m="1" x="890"/>
        <item m="1" x="861"/>
        <item x="28"/>
        <item m="1" x="355"/>
        <item m="1" x="351"/>
        <item m="1" x="806"/>
        <item m="1" x="530"/>
        <item m="1" x="471"/>
        <item m="1" x="693"/>
        <item m="1" x="423"/>
        <item x="29"/>
        <item m="1" x="913"/>
        <item m="1" x="700"/>
        <item m="1" x="75"/>
        <item m="1" x="477"/>
        <item m="1" x="458"/>
        <item m="1" x="886"/>
        <item m="1" x="274"/>
        <item m="1" x="98"/>
        <item m="1" x="888"/>
        <item m="1" x="893"/>
        <item m="1" x="134"/>
        <item m="1" x="1044"/>
        <item m="1" x="879"/>
        <item m="1" x="556"/>
        <item m="1" x="585"/>
        <item m="1" x="550"/>
        <item m="1" x="470"/>
        <item m="1" x="1009"/>
        <item m="1" x="251"/>
        <item m="1" x="379"/>
        <item m="1" x="631"/>
        <item m="1" x="122"/>
        <item m="1" x="193"/>
        <item m="1" x="105"/>
        <item m="1" x="896"/>
        <item m="1" x="283"/>
        <item m="1" x="466"/>
        <item m="1" x="115"/>
        <item m="1" x="593"/>
        <item m="1" x="808"/>
        <item m="1" x="928"/>
        <item m="1" x="1007"/>
        <item m="1" x="553"/>
        <item x="45"/>
        <item m="1" x="1052"/>
        <item m="1" x="607"/>
        <item m="1" x="187"/>
        <item m="1" x="419"/>
        <item x="46"/>
        <item m="1" x="997"/>
        <item m="1" x="878"/>
        <item m="1" x="823"/>
        <item m="1" x="710"/>
        <item m="1" x="870"/>
        <item m="1" x="994"/>
        <item m="1" x="429"/>
        <item m="1" x="708"/>
        <item m="1" x="542"/>
        <item x="47"/>
        <item x="30"/>
        <item x="31"/>
        <item m="1" x="58"/>
        <item x="32"/>
        <item m="1" x="224"/>
        <item x="15"/>
        <item x="33"/>
        <item m="1" x="125"/>
        <item m="1" x="228"/>
        <item m="1" x="80"/>
        <item m="1" x="258"/>
        <item m="1" x="421"/>
        <item x="34"/>
        <item x="16"/>
        <item m="1" x="725"/>
        <item m="1" x="812"/>
        <item x="35"/>
        <item m="1" x="522"/>
        <item m="1" x="690"/>
        <item m="1" x="515"/>
        <item m="1" x="539"/>
        <item m="1" x="495"/>
        <item m="1" x="287"/>
        <item m="1" x="862"/>
        <item m="1" x="425"/>
        <item m="1" x="636"/>
        <item m="1" x="704"/>
        <item m="1" x="505"/>
        <item m="1" x="485"/>
        <item m="1" x="330"/>
        <item m="1" x="415"/>
        <item m="1" x="651"/>
        <item m="1" x="847"/>
        <item m="1" x="590"/>
        <item m="1" x="101"/>
        <item m="1" x="730"/>
        <item x="48"/>
        <item m="1" x="309"/>
        <item m="1" x="510"/>
        <item m="1" x="765"/>
        <item m="1" x="388"/>
        <item m="1" x="72"/>
        <item m="1" x="496"/>
        <item m="1" x="887"/>
        <item m="1" x="520"/>
        <item m="1" x="978"/>
        <item m="1" x="853"/>
        <item m="1" x="918"/>
        <item x="17"/>
        <item m="1" x="332"/>
        <item m="1" x="953"/>
        <item m="1" x="521"/>
        <item m="1" x="805"/>
        <item m="1" x="682"/>
        <item m="1" x="609"/>
        <item m="1" x="405"/>
        <item m="1" x="410"/>
        <item m="1" x="444"/>
        <item m="1" x="459"/>
        <item m="1" x="905"/>
        <item m="1" x="378"/>
        <item m="1" x="69"/>
        <item m="1" x="751"/>
        <item m="1" x="402"/>
        <item m="1" x="970"/>
        <item m="1" x="201"/>
        <item m="1" x="674"/>
        <item m="1" x="291"/>
        <item m="1" x="995"/>
        <item m="1" x="263"/>
        <item m="1" x="260"/>
        <item x="49"/>
        <item x="50"/>
        <item m="1" x="780"/>
        <item m="1" x="254"/>
        <item m="1" x="981"/>
        <item m="1" x="1083"/>
        <item m="1" x="617"/>
        <item m="1" x="716"/>
        <item m="1" x="1055"/>
        <item m="1" x="663"/>
        <item m="1" x="538"/>
        <item m="1" x="209"/>
        <item m="1" x="360"/>
        <item m="1" x="135"/>
        <item m="1" x="194"/>
        <item m="1" x="709"/>
        <item m="1" x="726"/>
        <item m="1" x="687"/>
        <item m="1" x="74"/>
        <item m="1" x="79"/>
        <item m="1" x="476"/>
        <item m="1" x="324"/>
        <item m="1" x="615"/>
        <item m="1" x="396"/>
        <item m="1" x="795"/>
        <item m="1" x="439"/>
        <item m="1" x="1079"/>
        <item m="1" x="230"/>
        <item m="1" x="215"/>
        <item m="1" x="195"/>
        <item m="1" x="656"/>
        <item m="1" x="1067"/>
        <item m="1" x="92"/>
        <item m="1" x="963"/>
        <item m="1" x="518"/>
        <item m="1" x="96"/>
        <item m="1" x="791"/>
        <item m="1" x="835"/>
        <item m="1" x="836"/>
        <item m="1" x="352"/>
        <item m="1" x="889"/>
        <item m="1" x="901"/>
        <item m="1" x="76"/>
        <item m="1" x="910"/>
        <item m="1" x="614"/>
        <item m="1" x="259"/>
        <item m="1" x="545"/>
        <item x="51"/>
        <item x="52"/>
        <item m="1" x="384"/>
        <item m="1" x="104"/>
        <item m="1" x="385"/>
        <item m="1" x="884"/>
        <item m="1" x="1015"/>
        <item m="1" x="346"/>
        <item m="1" x="914"/>
        <item m="1" x="810"/>
        <item m="1" x="827"/>
        <item m="1" x="317"/>
        <item m="1" x="743"/>
        <item m="1" x="176"/>
        <item m="1" x="1022"/>
      </items>
    </pivotField>
  </pivotFields>
  <rowFields count="6">
    <field x="0"/>
    <field x="63"/>
    <field x="58"/>
    <field x="59"/>
    <field x="23"/>
    <field x="24"/>
  </rowFields>
  <rowItems count="26">
    <i>
      <x v="331"/>
      <x v="853"/>
      <x/>
      <x v="3"/>
      <x v="1"/>
      <x/>
    </i>
    <i>
      <x v="332"/>
      <x v="856"/>
      <x/>
      <x v="3"/>
      <x v="1"/>
      <x/>
    </i>
    <i>
      <x v="334"/>
      <x v="869"/>
      <x v="2"/>
      <x v="2"/>
      <x v="1"/>
      <x/>
    </i>
    <i>
      <x v="335"/>
      <x v="874"/>
      <x v="2"/>
      <x v="4"/>
      <x v="1"/>
      <x/>
    </i>
    <i>
      <x v="345"/>
      <x v="960"/>
      <x/>
      <x v="4"/>
      <x/>
      <x/>
    </i>
    <i>
      <x v="352"/>
      <x v="1026"/>
      <x/>
      <x v="2"/>
      <x/>
      <x/>
    </i>
    <i>
      <x v="336"/>
      <x v="892"/>
      <x/>
      <x v="4"/>
      <x v="1"/>
      <x/>
    </i>
    <i>
      <x v="338"/>
      <x v="905"/>
      <x/>
      <x v="4"/>
      <x v="1"/>
      <x/>
    </i>
    <i>
      <x v="346"/>
      <x v="961"/>
      <x/>
      <x v="2"/>
      <x/>
      <x/>
    </i>
    <i>
      <x v="349"/>
      <x v="971"/>
      <x/>
      <x v="2"/>
      <x/>
      <x/>
    </i>
    <i>
      <x v="330"/>
      <x v="852"/>
      <x/>
      <x v="3"/>
      <x v="1"/>
      <x/>
    </i>
    <i>
      <x v="340"/>
      <x v="944"/>
      <x/>
      <x v="2"/>
      <x v="1"/>
      <x/>
    </i>
    <i>
      <x v="333"/>
      <x v="867"/>
      <x/>
      <x v="3"/>
      <x v="1"/>
      <x/>
    </i>
    <i>
      <x v="342"/>
      <x v="955"/>
      <x/>
      <x v="2"/>
      <x v="1"/>
      <x/>
    </i>
    <i>
      <x v="344"/>
      <x v="958"/>
      <x/>
      <x v="3"/>
      <x/>
      <x/>
    </i>
    <i>
      <x v="339"/>
      <x v="939"/>
      <x/>
      <x v="2"/>
      <x v="1"/>
      <x/>
    </i>
    <i>
      <x v="348"/>
      <x v="968"/>
      <x/>
      <x v="4"/>
      <x/>
      <x/>
    </i>
    <i>
      <x v="341"/>
      <x v="954"/>
      <x/>
      <x v="2"/>
      <x v="1"/>
      <x/>
    </i>
    <i>
      <x v="347"/>
      <x v="967"/>
      <x/>
      <x v="4"/>
      <x/>
      <x/>
    </i>
    <i>
      <x v="353"/>
      <x v="1027"/>
      <x/>
      <x v="4"/>
      <x/>
      <x v="2"/>
    </i>
    <i>
      <x v="354"/>
      <x v="1073"/>
      <x v="2"/>
      <x v="2"/>
      <x v="1"/>
      <x v="1"/>
    </i>
    <i>
      <x v="350"/>
      <x v="991"/>
      <x/>
      <x v="2"/>
      <x v="1"/>
      <x/>
    </i>
    <i>
      <x v="343"/>
      <x v="956"/>
      <x/>
      <x v="2"/>
      <x v="1"/>
      <x/>
    </i>
    <i>
      <x v="355"/>
      <x v="1074"/>
      <x/>
      <x v="4"/>
      <x v="1"/>
      <x v="1"/>
    </i>
    <i>
      <x v="337"/>
      <x v="897"/>
      <x/>
      <x v="4"/>
      <x v="1"/>
      <x/>
    </i>
    <i>
      <x v="351"/>
      <x v="1003"/>
      <x/>
      <x v="2"/>
      <x v="1"/>
      <x/>
    </i>
  </rowItems>
  <colFields count="1">
    <field x="-2"/>
  </colFields>
  <colItems count="11">
    <i>
      <x/>
    </i>
    <i i="1">
      <x v="1"/>
    </i>
    <i i="2">
      <x v="2"/>
    </i>
    <i i="3">
      <x v="3"/>
    </i>
    <i i="4">
      <x v="4"/>
    </i>
    <i i="5">
      <x v="5"/>
    </i>
    <i i="6">
      <x v="6"/>
    </i>
    <i i="7">
      <x v="7"/>
    </i>
    <i i="8">
      <x v="8"/>
    </i>
    <i i="9">
      <x v="9"/>
    </i>
    <i i="10">
      <x v="10"/>
    </i>
  </colItems>
  <pageFields count="6">
    <pageField fld="56" hier="0"/>
    <pageField fld="4" hier="0"/>
    <pageField fld="57" hier="0"/>
    <pageField fld="6" hier="0"/>
    <pageField fld="5" hier="0"/>
    <pageField fld="46" item="1" hier="0"/>
  </pageFields>
  <dataFields count="11">
    <dataField name="Ages" fld="7" baseField="0" baseItem="0"/>
    <dataField name="W " fld="25" baseField="0" baseItem="0" numFmtId="38"/>
    <dataField name="ERA " fld="38" baseField="0" baseItem="0" numFmtId="40"/>
    <dataField name="WHIP " fld="39" baseField="0" baseItem="0" numFmtId="40"/>
    <dataField name="IP " fld="26" baseField="0" baseItem="0" numFmtId="38"/>
    <dataField name="K " fld="27" baseField="0" baseItem="0" numFmtId="38"/>
    <dataField name="Hits" fld="28" baseField="0" baseItem="0" numFmtId="1"/>
    <dataField name="BB " fld="29" baseField="0" baseItem="0" numFmtId="38"/>
    <dataField name="HRs" fld="32" baseField="0" baseItem="0" numFmtId="1"/>
    <dataField name="SV " fld="33" baseField="0" baseItem="0" numFmtId="38"/>
    <dataField name="$ Rank" fld="45" baseField="0" baseItem="0" numFmtId="8"/>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2"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C22:V50" firstHeaderRow="1" firstDataRow="2" firstDataCol="4" rowPageCount="14" colPageCount="1"/>
  <pivotFields count="64">
    <pivotField axis="axisRow" compact="0" outline="0" subtotalTop="0" showAll="0" sortType="descending" rankBy="2" defaultSubtotal="0">
      <items count="427">
        <item m="1" x="53"/>
        <item m="1" x="288"/>
        <item m="1" x="321"/>
        <item m="1" x="344"/>
        <item m="1" x="358"/>
        <item m="1" x="373"/>
        <item m="1" x="388"/>
        <item m="1" x="406"/>
        <item m="1" x="415"/>
        <item m="1" x="423"/>
        <item m="1" x="57"/>
        <item m="1" x="64"/>
        <item m="1" x="69"/>
        <item m="1" x="75"/>
        <item m="1" x="81"/>
        <item m="1" x="86"/>
        <item m="1" x="89"/>
        <item m="1" x="93"/>
        <item m="1" x="97"/>
        <item m="1" x="100"/>
        <item m="1" x="103"/>
        <item m="1" x="106"/>
        <item m="1" x="111"/>
        <item m="1" x="116"/>
        <item m="1" x="120"/>
        <item m="1" x="124"/>
        <item m="1" x="128"/>
        <item m="1" x="133"/>
        <item m="1" x="138"/>
        <item m="1" x="142"/>
        <item m="1" x="146"/>
        <item m="1" x="150"/>
        <item m="1" x="238"/>
        <item m="1" x="154"/>
        <item m="1" x="244"/>
        <item m="1" x="158"/>
        <item m="1" x="250"/>
        <item m="1" x="162"/>
        <item m="1" x="255"/>
        <item m="1" x="165"/>
        <item m="1" x="260"/>
        <item m="1" x="168"/>
        <item m="1" x="265"/>
        <item m="1" x="171"/>
        <item m="1" x="270"/>
        <item m="1" x="175"/>
        <item m="1" x="275"/>
        <item m="1" x="179"/>
        <item m="1" x="280"/>
        <item m="1" x="183"/>
        <item m="1" x="284"/>
        <item m="1" x="187"/>
        <item m="1" x="289"/>
        <item m="1" x="191"/>
        <item m="1" x="293"/>
        <item m="1" x="195"/>
        <item m="1" x="297"/>
        <item m="1" x="199"/>
        <item m="1" x="301"/>
        <item m="1" x="202"/>
        <item m="1" x="305"/>
        <item m="1" x="205"/>
        <item m="1" x="309"/>
        <item m="1" x="208"/>
        <item m="1" x="72"/>
        <item m="1" x="313"/>
        <item m="1" x="172"/>
        <item m="1" x="211"/>
        <item m="1" x="76"/>
        <item m="1" x="317"/>
        <item m="1" x="176"/>
        <item m="1" x="214"/>
        <item m="1" x="79"/>
        <item m="1" x="322"/>
        <item m="1" x="180"/>
        <item m="1" x="217"/>
        <item m="1" x="82"/>
        <item m="1" x="325"/>
        <item m="1" x="184"/>
        <item m="1" x="219"/>
        <item m="1" x="84"/>
        <item m="1" x="328"/>
        <item m="1" x="188"/>
        <item m="1" x="221"/>
        <item m="1" x="87"/>
        <item m="1" x="331"/>
        <item m="1" x="192"/>
        <item m="1" x="223"/>
        <item m="1" x="90"/>
        <item m="1" x="334"/>
        <item m="1" x="196"/>
        <item m="1" x="226"/>
        <item m="1" x="94"/>
        <item m="1" x="337"/>
        <item m="1" x="200"/>
        <item m="1" x="229"/>
        <item m="1" x="98"/>
        <item m="1" x="340"/>
        <item m="1" x="203"/>
        <item m="1" x="232"/>
        <item m="1" x="101"/>
        <item m="1" x="342"/>
        <item m="1" x="206"/>
        <item m="1" x="235"/>
        <item m="1" x="104"/>
        <item m="1" x="345"/>
        <item m="1" x="209"/>
        <item m="1" x="239"/>
        <item m="1" x="107"/>
        <item m="1" x="347"/>
        <item m="1" x="212"/>
        <item m="1" x="245"/>
        <item m="1" x="112"/>
        <item m="1" x="351"/>
        <item m="1" x="215"/>
        <item m="1" x="251"/>
        <item m="1" x="117"/>
        <item m="1" x="355"/>
        <item m="1" x="218"/>
        <item m="1" x="256"/>
        <item m="1" x="121"/>
        <item m="1" x="359"/>
        <item m="1" x="220"/>
        <item m="1" x="261"/>
        <item m="1" x="125"/>
        <item m="1" x="362"/>
        <item m="1" x="222"/>
        <item m="1" x="266"/>
        <item m="1" x="383"/>
        <item m="1" x="129"/>
        <item m="1" x="240"/>
        <item m="1" x="365"/>
        <item m="1" x="108"/>
        <item m="1" x="224"/>
        <item m="1" x="348"/>
        <item m="1" x="271"/>
        <item m="1" x="389"/>
        <item m="1" x="134"/>
        <item m="1" x="246"/>
        <item m="1" x="369"/>
        <item m="1" x="113"/>
        <item m="1" x="227"/>
        <item m="1" x="352"/>
        <item m="1" x="276"/>
        <item m="1" x="394"/>
        <item m="1" x="139"/>
        <item m="1" x="252"/>
        <item m="1" x="374"/>
        <item m="1" x="118"/>
        <item m="1" x="230"/>
        <item m="1" x="356"/>
        <item m="1" x="281"/>
        <item m="1" x="398"/>
        <item m="1" x="143"/>
        <item m="1" x="257"/>
        <item m="1" x="377"/>
        <item m="1" x="122"/>
        <item m="1" x="233"/>
        <item m="1" x="360"/>
        <item m="1" x="285"/>
        <item m="1" x="402"/>
        <item m="1" x="147"/>
        <item m="1" x="262"/>
        <item m="1" x="380"/>
        <item m="1" x="126"/>
        <item m="1" x="236"/>
        <item m="1" x="363"/>
        <item m="1" x="290"/>
        <item m="1" x="407"/>
        <item m="1" x="151"/>
        <item m="1" x="267"/>
        <item m="1" x="384"/>
        <item m="1" x="130"/>
        <item m="1" x="241"/>
        <item m="1" x="366"/>
        <item m="1" x="294"/>
        <item m="1" x="411"/>
        <item m="1" x="155"/>
        <item m="1" x="272"/>
        <item m="1" x="390"/>
        <item m="1" x="135"/>
        <item m="1" x="247"/>
        <item m="1" x="370"/>
        <item m="1" x="298"/>
        <item m="1" x="416"/>
        <item m="1" x="159"/>
        <item m="1" x="277"/>
        <item m="1" x="395"/>
        <item m="1" x="140"/>
        <item m="1" x="253"/>
        <item m="1" x="375"/>
        <item m="1" x="302"/>
        <item m="1" x="420"/>
        <item m="1" x="163"/>
        <item m="1" x="282"/>
        <item m="1" x="399"/>
        <item m="1" x="144"/>
        <item m="1" x="258"/>
        <item m="1" x="378"/>
        <item m="1" x="306"/>
        <item m="1" x="424"/>
        <item m="1" x="166"/>
        <item m="1" x="286"/>
        <item m="1" x="403"/>
        <item m="1" x="148"/>
        <item m="1" x="263"/>
        <item m="1" x="381"/>
        <item m="1" x="310"/>
        <item m="1" x="54"/>
        <item m="1" x="169"/>
        <item m="1" x="291"/>
        <item m="1" x="408"/>
        <item m="1" x="152"/>
        <item m="1" x="268"/>
        <item m="1" x="385"/>
        <item m="1" x="314"/>
        <item m="1" x="58"/>
        <item m="1" x="173"/>
        <item m="1" x="295"/>
        <item m="1" x="412"/>
        <item m="1" x="156"/>
        <item m="1" x="273"/>
        <item m="1" x="391"/>
        <item m="1" x="318"/>
        <item m="1" x="61"/>
        <item m="1" x="177"/>
        <item m="1" x="299"/>
        <item m="1" x="417"/>
        <item m="1" x="160"/>
        <item m="1" x="278"/>
        <item m="1" x="396"/>
        <item m="1" x="323"/>
        <item m="1" x="65"/>
        <item m="1" x="181"/>
        <item m="1" x="303"/>
        <item m="1" x="421"/>
        <item m="1" x="164"/>
        <item m="1" x="283"/>
        <item m="1" x="400"/>
        <item m="1" x="326"/>
        <item m="1" x="67"/>
        <item m="1" x="185"/>
        <item m="1" x="307"/>
        <item m="1" x="425"/>
        <item m="1" x="167"/>
        <item m="1" x="287"/>
        <item m="1" x="404"/>
        <item m="1" x="329"/>
        <item m="1" x="70"/>
        <item m="1" x="189"/>
        <item m="1" x="311"/>
        <item m="1" x="55"/>
        <item m="1" x="170"/>
        <item m="1" x="292"/>
        <item m="1" x="409"/>
        <item m="1" x="332"/>
        <item m="1" x="386"/>
        <item m="1" x="73"/>
        <item m="1" x="131"/>
        <item m="1" x="193"/>
        <item m="1" x="242"/>
        <item m="1" x="315"/>
        <item m="1" x="367"/>
        <item m="1" x="59"/>
        <item m="1" x="109"/>
        <item m="1" x="174"/>
        <item m="1" x="225"/>
        <item m="1" x="296"/>
        <item m="1" x="349"/>
        <item m="1" x="413"/>
        <item m="1" x="91"/>
        <item m="1" x="335"/>
        <item m="1" x="392"/>
        <item m="1" x="77"/>
        <item m="1" x="136"/>
        <item m="1" x="197"/>
        <item m="1" x="248"/>
        <item m="1" x="319"/>
        <item m="1" x="371"/>
        <item m="1" x="62"/>
        <item m="1" x="114"/>
        <item m="1" x="178"/>
        <item m="1" x="228"/>
        <item m="1" x="300"/>
        <item m="1" x="353"/>
        <item m="1" x="418"/>
        <item m="1" x="95"/>
        <item m="1" x="338"/>
        <item m="1" x="397"/>
        <item m="1" x="80"/>
        <item m="1" x="141"/>
        <item m="1" x="201"/>
        <item m="1" x="254"/>
        <item m="1" x="324"/>
        <item m="1" x="376"/>
        <item m="1" x="66"/>
        <item m="1" x="119"/>
        <item m="1" x="182"/>
        <item m="1" x="231"/>
        <item m="1" x="304"/>
        <item m="1" x="357"/>
        <item m="1" x="422"/>
        <item m="1" x="99"/>
        <item m="1" x="341"/>
        <item m="1" x="401"/>
        <item m="1" x="83"/>
        <item m="1" x="145"/>
        <item m="1" x="204"/>
        <item m="1" x="259"/>
        <item m="1" x="327"/>
        <item m="1" x="379"/>
        <item m="1" x="68"/>
        <item m="1" x="123"/>
        <item m="1" x="186"/>
        <item m="1" x="234"/>
        <item m="1" x="308"/>
        <item m="1" x="361"/>
        <item m="1" x="426"/>
        <item m="1" x="102"/>
        <item m="1" x="343"/>
        <item m="1" x="405"/>
        <item m="1" x="85"/>
        <item m="1" x="149"/>
        <item m="1" x="207"/>
        <item m="1" x="264"/>
        <item m="1" x="330"/>
        <item m="1" x="382"/>
        <item m="1" x="71"/>
        <item m="1" x="127"/>
        <item m="1" x="190"/>
        <item m="1" x="237"/>
        <item m="1" x="312"/>
        <item m="1" x="364"/>
        <item m="1" x="56"/>
        <item m="1" x="105"/>
        <item m="1" x="346"/>
        <item m="1" x="410"/>
        <item m="1" x="88"/>
        <item m="1" x="153"/>
        <item m="1" x="210"/>
        <item m="1" x="269"/>
        <item m="1" x="333"/>
        <item m="1" x="387"/>
        <item m="1" x="74"/>
        <item m="1" x="132"/>
        <item m="1" x="194"/>
        <item m="1" x="243"/>
        <item m="1" x="316"/>
        <item m="1" x="368"/>
        <item m="1" x="60"/>
        <item m="1" x="110"/>
        <item m="1" x="350"/>
        <item m="1" x="414"/>
        <item m="1" x="92"/>
        <item m="1" x="157"/>
        <item m="1" x="213"/>
        <item m="1" x="274"/>
        <item m="1" x="336"/>
        <item m="1" x="393"/>
        <item m="1" x="78"/>
        <item m="1" x="137"/>
        <item m="1" x="198"/>
        <item m="1" x="249"/>
        <item m="1" x="320"/>
        <item m="1" x="372"/>
        <item m="1" x="63"/>
        <item m="1" x="115"/>
        <item m="1" x="354"/>
        <item m="1" x="419"/>
        <item m="1" x="96"/>
        <item m="1" x="161"/>
        <item m="1" x="216"/>
        <item m="1" x="279"/>
        <item m="1" x="339"/>
        <item x="36"/>
        <item x="18"/>
        <item x="19"/>
        <item x="20"/>
        <item x="0"/>
        <item x="37"/>
        <item x="1"/>
        <item x="2"/>
        <item x="21"/>
        <item x="22"/>
        <item x="3"/>
        <item x="4"/>
        <item x="23"/>
        <item x="5"/>
        <item x="24"/>
        <item x="38"/>
        <item x="39"/>
        <item x="40"/>
        <item x="41"/>
        <item x="6"/>
        <item x="25"/>
        <item x="42"/>
        <item x="7"/>
        <item x="43"/>
        <item x="8"/>
        <item x="9"/>
        <item x="10"/>
        <item x="11"/>
        <item x="44"/>
        <item x="26"/>
        <item x="12"/>
        <item x="27"/>
        <item x="13"/>
        <item x="14"/>
        <item x="28"/>
        <item x="29"/>
        <item x="45"/>
        <item x="46"/>
        <item x="47"/>
        <item x="30"/>
        <item x="31"/>
        <item x="32"/>
        <item x="15"/>
        <item x="33"/>
        <item x="34"/>
        <item x="16"/>
        <item x="35"/>
        <item x="48"/>
        <item x="17"/>
        <item x="49"/>
        <item x="50"/>
        <item x="51"/>
        <item x="52"/>
      </items>
    </pivotField>
    <pivotField compact="0" outline="0" subtotalTop="0" showAll="0" defaultSubtotal="0"/>
    <pivotField compact="0" outline="0" subtotalTop="0" showAll="0" defaultSubtotal="0"/>
    <pivotField compact="0" outline="0" subtotalTop="0" showAll="0" defaultSubtotal="0"/>
    <pivotField axis="axisPage" compact="0" outline="0" subtotalTop="0" showAll="0">
      <items count="8">
        <item x="0"/>
        <item x="1"/>
        <item m="1" x="2"/>
        <item m="1" x="5"/>
        <item m="1" x="3"/>
        <item m="1" x="6"/>
        <item m="1" x="4"/>
        <item t="default"/>
      </items>
    </pivotField>
    <pivotField axis="axisPage" compact="0" outline="0" subtotalTop="0" showAll="0" defaultSubtotal="0">
      <items count="3">
        <item m="1" x="2"/>
        <item x="0"/>
        <item x="1"/>
      </items>
    </pivotField>
    <pivotField axis="axisRow" compact="0" outline="0" subtotalTop="0" showAll="0" defaultSubtotal="0">
      <items count="5">
        <item m="1" x="4"/>
        <item x="1"/>
        <item x="0"/>
        <item x="2"/>
        <item m="1" x="3"/>
      </items>
    </pivotField>
    <pivotField dataField="1"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ame="$ Rank2"/>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1"/>
        <item x="0"/>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axis="axisPage" compact="0" outline="0" subtotalTop="0" showAll="0">
      <items count="4">
        <item x="0"/>
        <item x="1"/>
        <item m="1" x="2"/>
        <item t="default"/>
      </items>
    </pivotField>
    <pivotField compact="0" outline="0" subtotalTop="0" showAll="0"/>
    <pivotField axis="axisPage" compact="0" outline="0" subtotalTop="0" showAll="0">
      <items count="32">
        <item m="1" x="3"/>
        <item m="1" x="23"/>
        <item m="1" x="11"/>
        <item m="1" x="18"/>
        <item m="1" x="16"/>
        <item x="0"/>
        <item x="1"/>
        <item m="1" x="6"/>
        <item m="1" x="27"/>
        <item m="1" x="25"/>
        <item m="1" x="12"/>
        <item m="1" x="13"/>
        <item m="1" x="21"/>
        <item m="1" x="26"/>
        <item m="1" x="8"/>
        <item m="1" x="29"/>
        <item m="1" x="30"/>
        <item m="1" x="14"/>
        <item m="1" x="24"/>
        <item m="1" x="20"/>
        <item m="1" x="17"/>
        <item m="1" x="19"/>
        <item m="1" x="5"/>
        <item m="1" x="9"/>
        <item m="1" x="15"/>
        <item m="1" x="10"/>
        <item x="2"/>
        <item m="1" x="22"/>
        <item m="1" x="28"/>
        <item m="1" x="4"/>
        <item m="1" x="7"/>
        <item t="default"/>
      </items>
    </pivotField>
    <pivotField axis="axisRow" compact="0" outline="0" subtotalTop="0" showAll="0" defaultSubtotal="0">
      <items count="3">
        <item x="0"/>
        <item m="1" x="2"/>
        <item x="1"/>
      </items>
    </pivotField>
    <pivotField axis="axisPage" compact="0" outline="0" subtotalTop="0" showAll="0">
      <items count="6">
        <item m="1" x="3"/>
        <item m="1" x="4"/>
        <item x="1"/>
        <item x="0"/>
        <item x="2"/>
        <item t="default"/>
      </items>
    </pivotField>
    <pivotField compact="0" outline="0" subtotalTop="0" showAll="0"/>
    <pivotField compact="0" outline="0" subtotalTop="0" showAll="0"/>
    <pivotField compact="0" outline="0" subtotalTop="0" showAll="0"/>
    <pivotField axis="axisRow" compact="0" outline="0" subtotalTop="0" showAll="0" defaultSubtotal="0">
      <items count="1088">
        <item m="1" x="53"/>
        <item m="1" x="723"/>
        <item m="1" x="431"/>
        <item m="1" x="54"/>
        <item m="1" x="298"/>
        <item m="1" x="212"/>
        <item m="1" x="299"/>
        <item m="1" x="300"/>
        <item m="1" x="236"/>
        <item m="1" x="432"/>
        <item m="1" x="577"/>
        <item m="1" x="142"/>
        <item m="1" x="586"/>
        <item m="1" x="972"/>
        <item m="1" x="1041"/>
        <item m="1" x="113"/>
        <item m="1" x="237"/>
        <item m="1" x="524"/>
        <item m="1" x="605"/>
        <item m="1" x="625"/>
        <item m="1" x="990"/>
        <item m="1" x="578"/>
        <item m="1" x="264"/>
        <item m="1" x="213"/>
        <item m="1" x="163"/>
        <item m="1" x="152"/>
        <item m="1" x="587"/>
        <item m="1" x="401"/>
        <item m="1" x="567"/>
        <item m="1" x="588"/>
        <item m="1" x="153"/>
        <item m="1" x="793"/>
        <item m="1" x="90"/>
        <item m="1" x="642"/>
        <item m="1" x="526"/>
        <item m="1" x="785"/>
        <item m="1" x="543"/>
        <item m="1" x="579"/>
        <item m="1" x="1017"/>
        <item m="1" x="814"/>
        <item m="1" x="71"/>
        <item m="1" x="544"/>
        <item m="1" x="973"/>
        <item m="1" x="589"/>
        <item m="1" x="930"/>
        <item m="1" x="850"/>
        <item m="1" x="55"/>
        <item m="1" x="546"/>
        <item m="1" x="627"/>
        <item m="1" x="1077"/>
        <item m="1" x="591"/>
        <item m="1" x="779"/>
        <item m="1" x="1018"/>
        <item m="1" x="238"/>
        <item m="1" x="965"/>
        <item m="1" x="559"/>
        <item m="1" x="733"/>
        <item m="1" x="486"/>
        <item m="1" x="221"/>
        <item m="1" x="877"/>
        <item m="1" x="864"/>
        <item m="1" x="900"/>
        <item m="1" x="734"/>
        <item m="1" x="308"/>
        <item m="1" x="281"/>
        <item m="1" x="932"/>
        <item m="1" x="949"/>
        <item m="1" x="335"/>
        <item m="1" x="580"/>
        <item m="1" x="282"/>
        <item m="1" x="608"/>
        <item m="1" x="373"/>
        <item m="1" x="347"/>
        <item m="1" x="568"/>
        <item m="1" x="717"/>
        <item m="1" x="130"/>
        <item m="1" x="950"/>
        <item m="1" x="618"/>
        <item m="1" x="933"/>
        <item m="1" x="252"/>
        <item m="1" x="678"/>
        <item m="1" x="336"/>
        <item m="1" x="106"/>
        <item m="1" x="852"/>
        <item m="1" x="966"/>
        <item m="1" x="911"/>
        <item m="1" x="628"/>
        <item m="1" x="322"/>
        <item m="1" x="292"/>
        <item m="1" x="337"/>
        <item m="1" x="902"/>
        <item m="1" x="441"/>
        <item m="1" x="143"/>
        <item m="1" x="310"/>
        <item m="1" x="301"/>
        <item m="1" x="1045"/>
        <item m="1" x="361"/>
        <item m="1" x="349"/>
        <item m="1" x="773"/>
        <item m="1" x="748"/>
        <item m="1" x="825"/>
        <item m="1" x="1064"/>
        <item m="1" x="239"/>
        <item m="1" x="225"/>
        <item m="1" x="240"/>
        <item m="1" x="205"/>
        <item m="1" x="338"/>
        <item m="1" x="749"/>
        <item m="1" x="781"/>
        <item m="1" x="366"/>
        <item m="1" x="506"/>
        <item m="1" x="903"/>
        <item m="1" x="880"/>
        <item m="1" x="644"/>
        <item m="1" x="190"/>
        <item m="1" x="191"/>
        <item m="1" x="177"/>
        <item m="1" x="214"/>
        <item m="1" x="183"/>
        <item m="1" x="527"/>
        <item m="1" x="499"/>
        <item m="1" x="774"/>
        <item m="1" x="592"/>
        <item m="1" x="552"/>
        <item m="1" x="766"/>
        <item m="1" x="472"/>
        <item m="1" x="954"/>
        <item m="1" x="453"/>
        <item m="1" x="694"/>
        <item m="1" x="750"/>
        <item m="1" x="516"/>
        <item m="1" x="826"/>
        <item m="1" x="226"/>
        <item m="1" x="799"/>
        <item m="1" x="866"/>
        <item m="1" x="842"/>
        <item m="1" x="266"/>
        <item m="1" x="881"/>
        <item m="1" x="882"/>
        <item m="1" x="1030"/>
        <item m="1" x="854"/>
        <item m="1" x="855"/>
        <item m="1" x="892"/>
        <item m="1" x="800"/>
        <item m="1" x="562"/>
        <item m="1" x="867"/>
        <item m="1" x="154"/>
        <item m="1" x="165"/>
        <item m="1" x="169"/>
        <item m="1" x="507"/>
        <item m="1" x="706"/>
        <item m="1" x="843"/>
        <item m="1" x="707"/>
        <item m="1" x="991"/>
        <item m="1" x="754"/>
        <item m="1" x="145"/>
        <item m="1" x="155"/>
        <item m="1" x="563"/>
        <item m="1" x="982"/>
        <item m="1" x="570"/>
        <item m="1" x="178"/>
        <item m="1" x="185"/>
        <item m="1" x="114"/>
        <item m="1" x="868"/>
        <item m="1" x="668"/>
        <item m="1" x="828"/>
        <item m="1" x="883"/>
        <item m="1" x="564"/>
        <item m="1" x="679"/>
        <item m="1" x="983"/>
        <item m="1" x="166"/>
        <item m="1" x="680"/>
        <item m="1" x="199"/>
        <item m="1" x="738"/>
        <item m="1" x="156"/>
        <item m="1" x="645"/>
        <item m="1" x="157"/>
        <item m="1" x="967"/>
        <item m="1" x="500"/>
        <item m="1" x="829"/>
        <item m="1" x="921"/>
        <item m="1" x="158"/>
        <item m="1" x="922"/>
        <item m="1" x="632"/>
        <item m="1" x="489"/>
        <item m="1" x="739"/>
        <item m="1" x="844"/>
        <item m="1" x="718"/>
        <item m="1" x="845"/>
        <item m="1" x="519"/>
        <item m="1" x="465"/>
        <item m="1" x="302"/>
        <item m="1" x="132"/>
        <item m="1" x="473"/>
        <item m="1" x="454"/>
        <item m="1" x="830"/>
        <item m="1" x="490"/>
        <item m="1" x="669"/>
        <item m="1" x="350"/>
        <item m="1" x="99"/>
        <item m="1" x="904"/>
        <item m="1" x="455"/>
        <item m="1" x="442"/>
        <item m="1" x="1080"/>
        <item m="1" x="474"/>
        <item m="1" x="475"/>
        <item m="1" x="501"/>
        <item m="1" x="159"/>
        <item m="1" x="456"/>
        <item m="1" x="992"/>
        <item m="1" x="655"/>
        <item m="1" x="610"/>
        <item m="1" x="1081"/>
        <item m="1" x="303"/>
        <item m="1" x="304"/>
        <item m="1" x="869"/>
        <item m="1" x="846"/>
        <item m="1" x="787"/>
        <item m="1" x="571"/>
        <item m="1" x="856"/>
        <item m="1" x="241"/>
        <item m="1" x="857"/>
        <item m="1" x="242"/>
        <item m="1" x="831"/>
        <item m="1" x="267"/>
        <item m="1" x="537"/>
        <item m="1" x="418"/>
        <item m="1" x="243"/>
        <item m="1" x="492"/>
        <item m="1" x="124"/>
        <item m="1" x="340"/>
        <item m="1" x="936"/>
        <item m="1" x="116"/>
        <item m="1" x="362"/>
        <item m="1" x="424"/>
        <item m="1" x="269"/>
        <item m="1" x="858"/>
        <item m="1" x="270"/>
        <item m="1" x="531"/>
        <item m="1" x="257"/>
        <item m="1" x="271"/>
        <item m="1" x="136"/>
        <item m="1" x="540"/>
        <item m="1" x="244"/>
        <item m="1" x="871"/>
        <item m="1" x="170"/>
        <item m="1" x="353"/>
        <item m="1" x="712"/>
        <item m="1" x="389"/>
        <item m="1" x="413"/>
        <item m="1" x="684"/>
        <item m="1" x="354"/>
        <item m="1" x="461"/>
        <item m="1" x="860"/>
        <item m="1" x="403"/>
        <item m="1" x="437"/>
        <item m="1" x="872"/>
        <item m="1" x="811"/>
        <item m="1" x="390"/>
        <item m="1" x="685"/>
        <item m="1" x="446"/>
        <item m="1" x="804"/>
        <item m="1" x="381"/>
        <item m="1" x="696"/>
        <item m="1" x="171"/>
        <item m="1" x="939"/>
        <item m="1" x="956"/>
        <item m="1" x="957"/>
        <item m="1" x="916"/>
        <item m="1" x="229"/>
        <item m="1" x="958"/>
        <item m="1" x="755"/>
        <item m="1" x="767"/>
        <item m="1" x="312"/>
        <item m="1" x="959"/>
        <item m="1" x="404"/>
        <item m="1" x="740"/>
        <item m="1" x="756"/>
        <item m="1" x="757"/>
        <item m="1" x="149"/>
        <item m="1" x="102"/>
        <item m="1" x="783"/>
        <item m="1" x="554"/>
        <item m="1" x="1032"/>
        <item m="1" x="326"/>
        <item m="1" x="172"/>
        <item m="1" x="447"/>
        <item m="1" x="768"/>
        <item m="1" x="697"/>
        <item m="1" x="769"/>
        <item m="1" x="467"/>
        <item m="1" x="741"/>
        <item m="1" x="790"/>
        <item m="1" x="976"/>
        <item m="1" x="686"/>
        <item m="1" x="327"/>
        <item m="1" x="742"/>
        <item m="1" x="313"/>
        <item m="1" x="107"/>
        <item m="1" x="1068"/>
        <item m="1" x="758"/>
        <item m="1" x="873"/>
        <item m="1" x="479"/>
        <item m="1" x="671"/>
        <item m="1" x="502"/>
        <item m="1" x="103"/>
        <item m="1" x="60"/>
        <item m="1" x="1047"/>
        <item m="1" x="917"/>
        <item m="1" x="117"/>
        <item m="1" x="906"/>
        <item m="1" x="61"/>
        <item m="1" x="720"/>
        <item m="1" x="1084"/>
        <item m="1" x="406"/>
        <item m="1" x="200"/>
        <item m="1" x="523"/>
        <item m="1" x="481"/>
        <item m="1" x="533"/>
        <item m="1" x="420"/>
        <item m="1" x="1085"/>
        <item m="1" x="108"/>
        <item m="1" x="960"/>
        <item m="1" x="659"/>
        <item m="1" x="438"/>
        <item m="1" x="81"/>
        <item m="1" x="503"/>
        <item m="1" x="82"/>
        <item m="1" x="391"/>
        <item m="1" x="63"/>
        <item m="1" x="1008"/>
        <item m="1" x="64"/>
        <item m="1" x="512"/>
        <item m="1" x="216"/>
        <item m="1" x="646"/>
        <item m="1" x="1049"/>
        <item m="1" x="449"/>
        <item m="1" x="1071"/>
        <item m="1" x="759"/>
        <item m="1" x="1072"/>
        <item m="1" x="83"/>
        <item m="1" x="894"/>
        <item m="1" x="760"/>
        <item m="1" x="1086"/>
        <item m="1" x="314"/>
        <item m="1" x="761"/>
        <item m="1" x="832"/>
        <item m="1" x="597"/>
        <item m="1" x="744"/>
        <item m="1" x="426"/>
        <item m="1" x="305"/>
        <item m="1" x="1050"/>
        <item m="1" x="1034"/>
        <item m="1" x="179"/>
        <item m="1" x="273"/>
        <item m="1" x="688"/>
        <item m="1" x="895"/>
        <item m="1" x="150"/>
        <item m="1" x="127"/>
        <item m="1" x="1035"/>
        <item m="1" x="462"/>
        <item m="1" x="598"/>
        <item m="1" x="637"/>
        <item m="1" x="784"/>
        <item m="1" x="727"/>
        <item m="1" x="574"/>
        <item m="1" x="1000"/>
        <item m="1" x="620"/>
        <item m="1" x="833"/>
        <item m="1" x="599"/>
        <item m="1" x="968"/>
        <item m="1" x="1087"/>
        <item m="1" x="513"/>
        <item m="1" x="834"/>
        <item m="1" x="392"/>
        <item m="1" x="848"/>
        <item m="1" x="818"/>
        <item m="1" x="84"/>
        <item m="1" x="246"/>
        <item m="1" x="977"/>
        <item m="1" x="65"/>
        <item m="1" x="600"/>
        <item m="1" x="66"/>
        <item m="1" x="497"/>
        <item m="1" x="837"/>
        <item m="1" x="1036"/>
        <item m="1" x="849"/>
        <item m="1" x="1037"/>
        <item m="1" x="375"/>
        <item m="1" x="993"/>
        <item m="1" x="514"/>
        <item m="1" x="498"/>
        <item m="1" x="714"/>
        <item m="1" x="1010"/>
        <item m="1" x="689"/>
        <item m="1" x="231"/>
        <item m="1" x="363"/>
        <item m="1" x="196"/>
        <item m="1" x="376"/>
        <item m="1" x="660"/>
        <item m="1" x="819"/>
        <item m="1" x="661"/>
        <item m="1" x="427"/>
        <item m="1" x="1039"/>
        <item m="1" x="1073"/>
        <item m="1" x="575"/>
        <item m="1" x="468"/>
        <item m="1" x="232"/>
        <item m="1" x="648"/>
        <item m="1" x="128"/>
        <item m="1" x="139"/>
        <item m="1" x="469"/>
        <item m="1" x="673"/>
        <item m="1" x="129"/>
        <item m="1" x="897"/>
        <item m="1" x="110"/>
        <item m="1" x="639"/>
        <item m="1" x="356"/>
        <item m="1" x="662"/>
        <item m="1" x="342"/>
        <item m="1" x="329"/>
        <item m="1" x="1074"/>
        <item m="1" x="1011"/>
        <item m="1" x="942"/>
        <item m="1" x="174"/>
        <item m="1" x="296"/>
        <item m="1" x="318"/>
        <item m="1" x="807"/>
        <item m="1" x="691"/>
        <item m="1" x="1012"/>
        <item m="1" x="484"/>
        <item m="1" x="943"/>
        <item m="1" x="364"/>
        <item m="1" x="924"/>
        <item m="1" x="565"/>
        <item m="1" x="944"/>
        <item m="1" x="753"/>
        <item m="1" x="151"/>
        <item m="1" x="357"/>
        <item m="1" x="986"/>
        <item m="1" x="451"/>
        <item m="1" x="331"/>
        <item m="1" x="428"/>
        <item m="1" x="399"/>
        <item m="1" x="925"/>
        <item m="1" x="358"/>
        <item m="1" x="1024"/>
        <item m="1" x="996"/>
        <item m="1" x="111"/>
        <item m="1" x="623"/>
        <item m="1" x="745"/>
        <item m="1" x="119"/>
        <item m="1" x="1040"/>
        <item m="1" x="141"/>
        <item m="1" x="778"/>
        <item m="1" x="1013"/>
        <item m="1" x="945"/>
        <item m="1" x="1003"/>
        <item m="1" x="208"/>
        <item m="1" x="1014"/>
        <item m="1" x="343"/>
        <item m="1" x="987"/>
        <item m="1" x="463"/>
        <item m="1" x="1004"/>
        <item m="1" x="202"/>
        <item m="1" x="675"/>
        <item m="1" x="907"/>
        <item m="1" x="319"/>
        <item m="1" x="792"/>
        <item m="1" x="746"/>
        <item m="1" x="898"/>
        <item m="1" x="762"/>
        <item m="1" x="770"/>
        <item m="1" x="728"/>
        <item m="1" x="275"/>
        <item m="1" x="289"/>
        <item m="1" x="729"/>
        <item m="1" x="876"/>
        <item m="1" x="203"/>
        <item m="1" x="359"/>
        <item m="1" x="1005"/>
        <item m="1" x="721"/>
        <item m="1" x="407"/>
        <item m="1" x="344"/>
        <item m="1" x="715"/>
        <item m="1" x="919"/>
        <item m="1" x="1025"/>
        <item m="1" x="602"/>
        <item m="1" x="277"/>
        <item m="1" x="988"/>
        <item m="1" x="763"/>
        <item m="1" x="87"/>
        <item m="1" x="320"/>
        <item m="1" x="504"/>
        <item m="1" x="979"/>
        <item m="1" x="408"/>
        <item m="1" x="640"/>
        <item m="1" x="908"/>
        <item m="1" x="926"/>
        <item m="1" x="1075"/>
        <item m="1" x="248"/>
        <item m="1" x="838"/>
        <item m="1" x="210"/>
        <item m="1" x="88"/>
        <item m="1" x="249"/>
        <item m="1" x="278"/>
        <item m="1" x="175"/>
        <item m="1" x="386"/>
        <item m="1" x="616"/>
        <item m="1" x="188"/>
        <item m="1" x="676"/>
        <item m="1" x="279"/>
        <item m="1" x="416"/>
        <item m="1" x="624"/>
        <item m="1" x="377"/>
        <item m="1" x="677"/>
        <item m="1" x="703"/>
        <item m="1" x="1016"/>
        <item m="1" x="440"/>
        <item m="1" x="584"/>
        <item m="1" x="603"/>
        <item m="1" x="211"/>
        <item m="1" x="927"/>
        <item m="1" x="197"/>
        <item m="1" x="161"/>
        <item m="1" x="217"/>
        <item m="1" x="198"/>
        <item m="1" x="1076"/>
        <item m="1" x="822"/>
        <item m="1" x="464"/>
        <item m="1" x="1026"/>
        <item m="1" x="863"/>
        <item m="1" x="297"/>
        <item m="1" x="307"/>
        <item m="1" x="218"/>
        <item m="1" x="576"/>
        <item m="1" x="971"/>
        <item m="1" x="162"/>
        <item m="1" x="604"/>
        <item m="1" x="641"/>
        <item x="36"/>
        <item m="1" x="915"/>
        <item x="18"/>
        <item m="1" x="735"/>
        <item m="1" x="306"/>
        <item m="1" x="321"/>
        <item m="1" x="397"/>
        <item m="1" x="184"/>
        <item m="1" x="316"/>
        <item m="1" x="548"/>
        <item m="1" x="93"/>
        <item m="1" x="920"/>
        <item x="19"/>
        <item m="1" x="89"/>
        <item m="1" x="786"/>
        <item m="1" x="186"/>
        <item m="1" x="801"/>
        <item m="1" x="480"/>
        <item m="1" x="1029"/>
        <item m="1" x="975"/>
        <item m="1" x="56"/>
        <item m="1" x="494"/>
        <item m="1" x="796"/>
        <item m="1" x="435"/>
        <item m="1" x="816"/>
        <item m="1" x="345"/>
        <item x="20"/>
        <item m="1" x="372"/>
        <item m="1" x="1019"/>
        <item m="1" x="776"/>
        <item m="1" x="293"/>
        <item m="1" x="657"/>
        <item m="1" x="541"/>
        <item m="1" x="732"/>
        <item m="1" x="630"/>
        <item m="1" x="937"/>
        <item m="1" x="1059"/>
        <item x="0"/>
        <item m="1" x="980"/>
        <item m="1" x="395"/>
        <item m="1" x="583"/>
        <item m="1" x="658"/>
        <item m="1" x="365"/>
        <item m="1" x="393"/>
        <item x="37"/>
        <item m="1" x="929"/>
        <item m="1" x="95"/>
        <item m="1" x="621"/>
        <item x="1"/>
        <item m="1" x="482"/>
        <item m="1" x="398"/>
        <item m="1" x="219"/>
        <item x="2"/>
        <item m="1" x="736"/>
        <item m="1" x="683"/>
        <item m="1" x="653"/>
        <item x="21"/>
        <item m="1" x="702"/>
        <item m="1" x="1038"/>
        <item m="1" x="417"/>
        <item m="1" x="601"/>
        <item m="1" x="272"/>
        <item m="1" x="256"/>
        <item m="1" x="664"/>
        <item m="1" x="561"/>
        <item m="1" x="255"/>
        <item m="1" x="247"/>
        <item m="1" x="164"/>
        <item m="1" x="450"/>
        <item m="1" x="935"/>
        <item m="1" x="295"/>
        <item m="1" x="582"/>
        <item m="1" x="985"/>
        <item m="1" x="1070"/>
        <item m="1" x="290"/>
        <item m="1" x="1062"/>
        <item m="1" x="647"/>
        <item m="1" x="487"/>
        <item m="1" x="262"/>
        <item m="1" x="448"/>
        <item m="1" x="234"/>
        <item m="1" x="412"/>
        <item m="1" x="670"/>
        <item m="1" x="528"/>
        <item m="1" x="938"/>
        <item m="1" x="535"/>
        <item m="1" x="182"/>
        <item m="1" x="368"/>
        <item x="22"/>
        <item m="1" x="649"/>
        <item m="1" x="699"/>
        <item m="1" x="109"/>
        <item m="1" x="1063"/>
        <item m="1" x="619"/>
        <item m="1" x="692"/>
        <item m="1" x="508"/>
        <item m="1" x="532"/>
        <item m="1" x="348"/>
        <item m="1" x="433"/>
        <item m="1" x="962"/>
        <item m="1" x="1031"/>
        <item m="1" x="268"/>
        <item m="1" x="445"/>
        <item m="1" x="1028"/>
        <item m="1" x="775"/>
        <item m="1" x="817"/>
        <item m="1" x="613"/>
        <item m="1" x="144"/>
        <item m="1" x="840"/>
        <item m="1" x="859"/>
        <item m="1" x="189"/>
        <item m="1" x="1043"/>
        <item m="1" x="1046"/>
        <item m="1" x="167"/>
        <item m="1" x="569"/>
        <item x="3"/>
        <item m="1" x="137"/>
        <item m="1" x="667"/>
        <item m="1" x="1042"/>
        <item m="1" x="672"/>
        <item m="1" x="638"/>
        <item m="1" x="558"/>
        <item m="1" x="874"/>
        <item m="1" x="764"/>
        <item x="4"/>
        <item m="1" x="488"/>
        <item m="1" x="549"/>
        <item m="1" x="534"/>
        <item m="1" x="737"/>
        <item m="1" x="1002"/>
        <item m="1" x="1027"/>
        <item x="23"/>
        <item m="1" x="557"/>
        <item m="1" x="367"/>
        <item m="1" x="536"/>
        <item m="1" x="909"/>
        <item m="1" x="1006"/>
        <item m="1" x="59"/>
        <item m="1" x="222"/>
        <item m="1" x="288"/>
        <item m="1" x="387"/>
        <item m="1" x="941"/>
        <item m="1" x="1078"/>
        <item m="1" x="382"/>
        <item x="5"/>
        <item m="1" x="192"/>
        <item m="1" x="626"/>
        <item m="1" x="635"/>
        <item m="1" x="824"/>
        <item m="1" x="698"/>
        <item x="24"/>
        <item m="1" x="250"/>
        <item m="1" x="705"/>
        <item m="1" x="724"/>
        <item m="1" x="1060"/>
        <item m="1" x="629"/>
        <item m="1" x="947"/>
        <item m="1" x="374"/>
        <item m="1" x="126"/>
        <item m="1" x="223"/>
        <item x="38"/>
        <item m="1" x="315"/>
        <item m="1" x="713"/>
        <item m="1" x="969"/>
        <item m="1" x="434"/>
        <item m="1" x="180"/>
        <item m="1" x="436"/>
        <item m="1" x="912"/>
        <item m="1" x="952"/>
        <item x="39"/>
        <item m="1" x="719"/>
        <item m="1" x="77"/>
        <item x="40"/>
        <item m="1" x="809"/>
        <item m="1" x="1020"/>
        <item m="1" x="140"/>
        <item m="1" x="875"/>
        <item m="1" x="722"/>
        <item m="1" x="328"/>
        <item m="1" x="73"/>
        <item m="1" x="204"/>
        <item m="1" x="961"/>
        <item x="41"/>
        <item m="1" x="509"/>
        <item m="1" x="341"/>
        <item m="1" x="695"/>
        <item m="1" x="460"/>
        <item m="1" x="286"/>
        <item m="1" x="121"/>
        <item x="6"/>
        <item m="1" x="1069"/>
        <item m="1" x="333"/>
        <item m="1" x="798"/>
        <item m="1" x="611"/>
        <item m="1" x="612"/>
        <item m="1" x="989"/>
        <item m="1" x="955"/>
        <item m="1" x="493"/>
        <item m="1" x="483"/>
        <item m="1" x="422"/>
        <item m="1" x="752"/>
        <item m="1" x="491"/>
        <item m="1" x="1001"/>
        <item m="1" x="100"/>
        <item m="1" x="112"/>
        <item m="1" x="815"/>
        <item m="1" x="311"/>
        <item m="1" x="634"/>
        <item m="1" x="777"/>
        <item m="1" x="334"/>
        <item m="1" x="573"/>
        <item m="1" x="654"/>
        <item m="1" x="665"/>
        <item m="1" x="681"/>
        <item m="1" x="1053"/>
        <item m="1" x="78"/>
        <item m="1" x="1023"/>
        <item m="1" x="235"/>
        <item m="1" x="1021"/>
        <item m="1" x="148"/>
        <item m="1" x="788"/>
        <item m="1" x="650"/>
        <item m="1" x="594"/>
        <item m="1" x="67"/>
        <item m="1" x="294"/>
        <item m="1" x="998"/>
        <item x="25"/>
        <item m="1" x="803"/>
        <item x="42"/>
        <item x="7"/>
        <item m="1" x="414"/>
        <item m="1" x="133"/>
        <item m="1" x="457"/>
        <item m="1" x="91"/>
        <item m="1" x="394"/>
        <item m="1" x="899"/>
        <item m="1" x="411"/>
        <item x="43"/>
        <item m="1" x="802"/>
        <item m="1" x="999"/>
        <item m="1" x="206"/>
        <item m="1" x="280"/>
        <item m="1" x="181"/>
        <item m="1" x="160"/>
        <item m="1" x="566"/>
        <item m="1" x="946"/>
        <item m="1" x="443"/>
        <item m="1" x="547"/>
        <item m="1" x="974"/>
        <item m="1" x="772"/>
        <item m="1" x="430"/>
        <item m="1" x="622"/>
        <item m="1" x="1065"/>
        <item m="1" x="851"/>
        <item m="1" x="1058"/>
        <item m="1" x="253"/>
        <item m="1" x="207"/>
        <item m="1" x="951"/>
        <item m="1" x="572"/>
        <item m="1" x="285"/>
        <item m="1" x="1051"/>
        <item m="1" x="1048"/>
        <item m="1" x="85"/>
        <item m="1" x="643"/>
        <item m="1" x="529"/>
        <item m="1" x="94"/>
        <item m="1" x="923"/>
        <item m="1" x="581"/>
        <item m="1" x="771"/>
        <item m="1" x="245"/>
        <item m="1" x="323"/>
        <item m="1" x="1056"/>
        <item m="1" x="555"/>
        <item m="1" x="147"/>
        <item m="1" x="168"/>
        <item m="1" x="666"/>
        <item x="8"/>
        <item m="1" x="57"/>
        <item m="1" x="369"/>
        <item x="9"/>
        <item m="1" x="652"/>
        <item m="1" x="797"/>
        <item m="1" x="284"/>
        <item m="1" x="701"/>
        <item m="1" x="633"/>
        <item m="1" x="511"/>
        <item m="1" x="984"/>
        <item x="10"/>
        <item m="1" x="138"/>
        <item m="1" x="380"/>
        <item m="1" x="97"/>
        <item m="1" x="813"/>
        <item m="1" x="934"/>
        <item m="1" x="964"/>
        <item m="1" x="173"/>
        <item m="1" x="821"/>
        <item m="1" x="1054"/>
        <item m="1" x="118"/>
        <item m="1" x="370"/>
        <item m="1" x="276"/>
        <item m="1" x="820"/>
        <item m="1" x="940"/>
        <item m="1" x="731"/>
        <item m="1" x="478"/>
        <item m="1" x="525"/>
        <item m="1" x="606"/>
        <item m="1" x="261"/>
        <item m="1" x="409"/>
        <item m="1" x="560"/>
        <item m="1" x="227"/>
        <item m="1" x="517"/>
        <item m="1" x="747"/>
        <item x="11"/>
        <item x="44"/>
        <item m="1" x="839"/>
        <item m="1" x="595"/>
        <item x="26"/>
        <item m="1" x="220"/>
        <item m="1" x="265"/>
        <item m="1" x="146"/>
        <item m="1" x="1057"/>
        <item m="1" x="120"/>
        <item m="1" x="233"/>
        <item m="1" x="931"/>
        <item m="1" x="551"/>
        <item m="1" x="400"/>
        <item m="1" x="782"/>
        <item x="12"/>
        <item m="1" x="68"/>
        <item x="27"/>
        <item m="1" x="789"/>
        <item m="1" x="841"/>
        <item m="1" x="131"/>
        <item m="1" x="452"/>
        <item x="13"/>
        <item m="1" x="123"/>
        <item m="1" x="325"/>
        <item m="1" x="339"/>
        <item m="1" x="865"/>
        <item m="1" x="1033"/>
        <item m="1" x="70"/>
        <item m="1" x="1061"/>
        <item m="1" x="86"/>
        <item m="1" x="794"/>
        <item m="1" x="948"/>
        <item m="1" x="1066"/>
        <item m="1" x="596"/>
        <item m="1" x="885"/>
        <item m="1" x="371"/>
        <item m="1" x="62"/>
        <item m="1" x="383"/>
        <item m="1" x="891"/>
        <item x="14"/>
        <item m="1" x="711"/>
        <item m="1" x="1082"/>
        <item m="1" x="890"/>
        <item m="1" x="861"/>
        <item x="28"/>
        <item m="1" x="355"/>
        <item m="1" x="351"/>
        <item m="1" x="806"/>
        <item m="1" x="530"/>
        <item m="1" x="471"/>
        <item m="1" x="693"/>
        <item m="1" x="423"/>
        <item x="29"/>
        <item m="1" x="913"/>
        <item m="1" x="700"/>
        <item m="1" x="75"/>
        <item m="1" x="477"/>
        <item m="1" x="458"/>
        <item m="1" x="886"/>
        <item m="1" x="274"/>
        <item m="1" x="98"/>
        <item m="1" x="888"/>
        <item m="1" x="893"/>
        <item m="1" x="134"/>
        <item m="1" x="1044"/>
        <item m="1" x="879"/>
        <item m="1" x="556"/>
        <item m="1" x="585"/>
        <item m="1" x="550"/>
        <item m="1" x="470"/>
        <item m="1" x="1009"/>
        <item m="1" x="251"/>
        <item m="1" x="379"/>
        <item m="1" x="631"/>
        <item m="1" x="122"/>
        <item m="1" x="193"/>
        <item m="1" x="105"/>
        <item m="1" x="896"/>
        <item m="1" x="283"/>
        <item m="1" x="466"/>
        <item m="1" x="115"/>
        <item m="1" x="593"/>
        <item m="1" x="808"/>
        <item m="1" x="928"/>
        <item m="1" x="1007"/>
        <item m="1" x="553"/>
        <item x="45"/>
        <item m="1" x="1052"/>
        <item m="1" x="607"/>
        <item m="1" x="187"/>
        <item m="1" x="419"/>
        <item x="46"/>
        <item m="1" x="997"/>
        <item m="1" x="878"/>
        <item m="1" x="823"/>
        <item m="1" x="710"/>
        <item m="1" x="870"/>
        <item m="1" x="994"/>
        <item m="1" x="429"/>
        <item m="1" x="708"/>
        <item m="1" x="542"/>
        <item x="47"/>
        <item x="30"/>
        <item x="31"/>
        <item m="1" x="58"/>
        <item x="32"/>
        <item m="1" x="224"/>
        <item x="15"/>
        <item x="33"/>
        <item m="1" x="125"/>
        <item m="1" x="228"/>
        <item m="1" x="80"/>
        <item m="1" x="258"/>
        <item m="1" x="421"/>
        <item x="34"/>
        <item x="16"/>
        <item m="1" x="725"/>
        <item m="1" x="812"/>
        <item x="35"/>
        <item m="1" x="522"/>
        <item m="1" x="690"/>
        <item m="1" x="515"/>
        <item m="1" x="539"/>
        <item m="1" x="495"/>
        <item m="1" x="287"/>
        <item m="1" x="862"/>
        <item m="1" x="425"/>
        <item m="1" x="636"/>
        <item m="1" x="704"/>
        <item m="1" x="505"/>
        <item m="1" x="485"/>
        <item m="1" x="330"/>
        <item m="1" x="415"/>
        <item m="1" x="651"/>
        <item m="1" x="847"/>
        <item m="1" x="590"/>
        <item m="1" x="101"/>
        <item m="1" x="730"/>
        <item x="48"/>
        <item m="1" x="309"/>
        <item m="1" x="510"/>
        <item m="1" x="765"/>
        <item m="1" x="388"/>
        <item m="1" x="72"/>
        <item m="1" x="496"/>
        <item m="1" x="887"/>
        <item m="1" x="520"/>
        <item m="1" x="978"/>
        <item m="1" x="853"/>
        <item m="1" x="918"/>
        <item x="17"/>
        <item m="1" x="332"/>
        <item m="1" x="953"/>
        <item m="1" x="521"/>
        <item m="1" x="805"/>
        <item m="1" x="682"/>
        <item m="1" x="609"/>
        <item m="1" x="405"/>
        <item m="1" x="410"/>
        <item m="1" x="444"/>
        <item m="1" x="459"/>
        <item m="1" x="905"/>
        <item m="1" x="378"/>
        <item m="1" x="69"/>
        <item m="1" x="751"/>
        <item m="1" x="402"/>
        <item m="1" x="970"/>
        <item m="1" x="201"/>
        <item m="1" x="674"/>
        <item m="1" x="291"/>
        <item m="1" x="995"/>
        <item m="1" x="263"/>
        <item m="1" x="260"/>
        <item x="49"/>
        <item x="50"/>
        <item m="1" x="780"/>
        <item m="1" x="254"/>
        <item m="1" x="981"/>
        <item m="1" x="1083"/>
        <item m="1" x="617"/>
        <item m="1" x="716"/>
        <item m="1" x="1055"/>
        <item m="1" x="663"/>
        <item m="1" x="538"/>
        <item m="1" x="209"/>
        <item m="1" x="360"/>
        <item m="1" x="135"/>
        <item m="1" x="194"/>
        <item m="1" x="709"/>
        <item m="1" x="726"/>
        <item m="1" x="687"/>
        <item m="1" x="74"/>
        <item m="1" x="79"/>
        <item m="1" x="476"/>
        <item m="1" x="324"/>
        <item m="1" x="615"/>
        <item m="1" x="396"/>
        <item m="1" x="795"/>
        <item m="1" x="439"/>
        <item m="1" x="1079"/>
        <item m="1" x="230"/>
        <item m="1" x="215"/>
        <item m="1" x="195"/>
        <item m="1" x="656"/>
        <item m="1" x="1067"/>
        <item m="1" x="92"/>
        <item m="1" x="963"/>
        <item m="1" x="518"/>
        <item m="1" x="96"/>
        <item m="1" x="791"/>
        <item m="1" x="835"/>
        <item m="1" x="836"/>
        <item m="1" x="352"/>
        <item m="1" x="889"/>
        <item m="1" x="901"/>
        <item m="1" x="76"/>
        <item m="1" x="910"/>
        <item m="1" x="614"/>
        <item m="1" x="259"/>
        <item m="1" x="545"/>
        <item x="51"/>
        <item x="52"/>
        <item m="1" x="384"/>
        <item m="1" x="104"/>
        <item m="1" x="385"/>
        <item m="1" x="884"/>
        <item m="1" x="1015"/>
        <item m="1" x="346"/>
        <item m="1" x="914"/>
        <item m="1" x="810"/>
        <item m="1" x="827"/>
        <item m="1" x="317"/>
        <item m="1" x="743"/>
        <item m="1" x="176"/>
        <item m="1" x="1022"/>
      </items>
    </pivotField>
  </pivotFields>
  <rowFields count="4">
    <field x="0"/>
    <field x="63"/>
    <field x="58"/>
    <field x="6"/>
  </rowFields>
  <rowItems count="27">
    <i>
      <x v="374"/>
      <x v="540"/>
      <x/>
      <x v="2"/>
    </i>
    <i>
      <x v="375"/>
      <x v="542"/>
      <x/>
      <x v="2"/>
    </i>
    <i>
      <x v="376"/>
      <x v="552"/>
      <x v="2"/>
      <x v="3"/>
    </i>
    <i>
      <x v="377"/>
      <x v="566"/>
      <x/>
      <x v="2"/>
    </i>
    <i>
      <x v="378"/>
      <x v="577"/>
      <x/>
      <x v="2"/>
    </i>
    <i>
      <x v="379"/>
      <x v="584"/>
      <x/>
      <x v="2"/>
    </i>
    <i>
      <x v="380"/>
      <x v="588"/>
      <x/>
      <x v="2"/>
    </i>
    <i>
      <x v="382"/>
      <x v="596"/>
      <x/>
      <x v="2"/>
    </i>
    <i>
      <x v="381"/>
      <x v="592"/>
      <x/>
      <x v="1"/>
    </i>
    <i>
      <x v="383"/>
      <x v="628"/>
      <x v="2"/>
      <x v="3"/>
    </i>
    <i>
      <x v="387"/>
      <x v="684"/>
      <x/>
      <x v="3"/>
    </i>
    <i>
      <x v="384"/>
      <x v="655"/>
      <x/>
      <x v="2"/>
    </i>
    <i>
      <x v="385"/>
      <x v="664"/>
      <x/>
      <x v="2"/>
    </i>
    <i>
      <x v="386"/>
      <x v="671"/>
      <x/>
      <x v="2"/>
    </i>
    <i>
      <x v="388"/>
      <x v="690"/>
      <x/>
      <x v="3"/>
    </i>
    <i>
      <x v="391"/>
      <x v="712"/>
      <x/>
      <x v="2"/>
    </i>
    <i>
      <x v="389"/>
      <x v="700"/>
      <x/>
      <x v="1"/>
    </i>
    <i>
      <x v="390"/>
      <x v="709"/>
      <x/>
      <x v="1"/>
    </i>
    <i>
      <x v="392"/>
      <x v="722"/>
      <x/>
      <x v="3"/>
    </i>
    <i>
      <x v="393"/>
      <x v="729"/>
      <x/>
      <x v="1"/>
    </i>
    <i>
      <x v="395"/>
      <x v="768"/>
      <x/>
      <x v="1"/>
    </i>
    <i>
      <x v="394"/>
      <x v="766"/>
      <x/>
      <x v="3"/>
    </i>
    <i>
      <x v="396"/>
      <x v="769"/>
      <x/>
      <x v="1"/>
    </i>
    <i>
      <x v="397"/>
      <x v="777"/>
      <x/>
      <x v="2"/>
    </i>
    <i>
      <x v="398"/>
      <x v="816"/>
      <x/>
      <x v="2"/>
    </i>
    <i>
      <x v="399"/>
      <x v="819"/>
      <x/>
      <x v="1"/>
    </i>
    <i>
      <x v="400"/>
      <x v="827"/>
      <x/>
      <x v="1"/>
    </i>
  </rowItems>
  <colFields count="1">
    <field x="-2"/>
  </colFields>
  <colItems count="16">
    <i>
      <x/>
    </i>
    <i i="1">
      <x v="1"/>
    </i>
    <i i="2">
      <x v="2"/>
    </i>
    <i i="3">
      <x v="3"/>
    </i>
    <i i="4">
      <x v="4"/>
    </i>
    <i i="5">
      <x v="5"/>
    </i>
    <i i="6">
      <x v="6"/>
    </i>
    <i i="7">
      <x v="7"/>
    </i>
    <i i="8">
      <x v="8"/>
    </i>
    <i i="9">
      <x v="9"/>
    </i>
    <i i="10">
      <x v="10"/>
    </i>
    <i i="11">
      <x v="11"/>
    </i>
    <i i="12">
      <x v="12"/>
    </i>
    <i i="13">
      <x v="13"/>
    </i>
    <i i="14">
      <x v="14"/>
    </i>
    <i i="15">
      <x v="15"/>
    </i>
  </colItems>
  <pageFields count="14">
    <pageField fld="4" hier="0"/>
    <pageField fld="57" hier="0"/>
    <pageField fld="59" hier="0"/>
    <pageField fld="5" hier="0"/>
    <pageField fld="47" hier="0"/>
    <pageField fld="48" hier="0"/>
    <pageField fld="49" hier="0"/>
    <pageField fld="50" hier="0"/>
    <pageField fld="51" hier="0"/>
    <pageField fld="52" hier="0"/>
    <pageField fld="53" hier="0"/>
    <pageField fld="54" hier="0"/>
    <pageField fld="55" hier="0"/>
    <pageField fld="46" item="0" hier="0"/>
  </pageFields>
  <dataFields count="16">
    <dataField name="Ages" fld="7" baseField="0" baseItem="0"/>
    <dataField name="C " fld="9" baseField="0" baseItem="0" numFmtId="38"/>
    <dataField name="1B " fld="10" baseField="0" baseItem="0" numFmtId="38"/>
    <dataField name="2B " fld="11" baseField="0" baseItem="0" numFmtId="38"/>
    <dataField name="3B " fld="12" baseField="0" baseItem="0" numFmtId="38"/>
    <dataField name="SS " fld="13" baseField="0" baseItem="0" numFmtId="38"/>
    <dataField name="OF " fld="14" baseField="0" baseItem="0" numFmtId="38"/>
    <dataField name="DH " fld="15" baseField="0" baseItem="0" numFmtId="38"/>
    <dataField name="AB " fld="16" baseField="0" baseItem="0" numFmtId="38"/>
    <dataField name="H " fld="17" baseField="0" baseItem="0" numFmtId="38"/>
    <dataField name="AVG " fld="18" baseField="0" baseItem="0" numFmtId="166"/>
    <dataField name="HR " fld="19" baseField="0" baseItem="0" numFmtId="38"/>
    <dataField name="RBI " fld="20" baseField="0" baseItem="0" numFmtId="38"/>
    <dataField name="R " fld="21" baseField="0" baseItem="0" numFmtId="38"/>
    <dataField name="SB " fld="22" baseField="0" baseItem="0" numFmtId="38"/>
    <dataField name="$ Rank" fld="45" baseField="0" baseItem="0" numFmtId="8"/>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 Id="rId4"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 Id="rId4"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B5:H42"/>
  <sheetViews>
    <sheetView showGridLines="0" showRowColHeaders="0" tabSelected="1" workbookViewId="0" topLeftCell="A1">
      <pane ySplit="4" topLeftCell="BM5" activePane="bottomLeft" state="frozen"/>
      <selection pane="topLeft" activeCell="A1" sqref="A1"/>
      <selection pane="bottomLeft" activeCell="E5" sqref="E5"/>
    </sheetView>
  </sheetViews>
  <sheetFormatPr defaultColWidth="9.140625" defaultRowHeight="12.75"/>
  <cols>
    <col min="1" max="1" width="1.8515625" style="0" customWidth="1"/>
    <col min="2" max="8" width="8.7109375" style="0" customWidth="1"/>
  </cols>
  <sheetData>
    <row r="5" spans="2:5" ht="12.75">
      <c r="B5" s="3" t="s">
        <v>92</v>
      </c>
      <c r="E5" s="65">
        <v>260</v>
      </c>
    </row>
    <row r="6" spans="2:5" ht="12.75">
      <c r="B6" s="20" t="s">
        <v>206</v>
      </c>
      <c r="E6" s="66">
        <v>0.3</v>
      </c>
    </row>
    <row r="7" spans="2:3" ht="12.75">
      <c r="B7" s="60" t="s">
        <v>124</v>
      </c>
      <c r="C7" s="2"/>
    </row>
    <row r="8" spans="2:8" ht="12.75">
      <c r="B8" s="61" t="s">
        <v>194</v>
      </c>
      <c r="C8" s="62" t="s">
        <v>195</v>
      </c>
      <c r="D8" s="61" t="s">
        <v>196</v>
      </c>
      <c r="E8" s="62" t="s">
        <v>197</v>
      </c>
      <c r="F8" s="61" t="s">
        <v>198</v>
      </c>
      <c r="G8" s="62" t="s">
        <v>199</v>
      </c>
      <c r="H8" s="61" t="s">
        <v>200</v>
      </c>
    </row>
    <row r="9" spans="2:8" ht="12.75">
      <c r="B9" s="63">
        <v>15</v>
      </c>
      <c r="C9" s="63">
        <v>15</v>
      </c>
      <c r="D9" s="63">
        <v>15</v>
      </c>
      <c r="E9" s="63">
        <v>15</v>
      </c>
      <c r="F9" s="63">
        <v>15</v>
      </c>
      <c r="G9" s="63">
        <v>15</v>
      </c>
      <c r="H9" s="63">
        <v>15</v>
      </c>
    </row>
    <row r="10" ht="30" customHeight="1"/>
    <row r="12" spans="2:6" ht="12.75">
      <c r="B12" s="97" t="s">
        <v>91</v>
      </c>
      <c r="C12" s="98"/>
      <c r="D12" s="3" t="s">
        <v>97</v>
      </c>
      <c r="E12" s="64" t="s">
        <v>95</v>
      </c>
      <c r="F12" s="64" t="s">
        <v>96</v>
      </c>
    </row>
    <row r="13" spans="2:6" ht="12.75">
      <c r="B13" s="96" t="s">
        <v>93</v>
      </c>
      <c r="C13" s="96"/>
      <c r="D13" s="13">
        <f>IF(ISBLANK($B13),"",COUNTIF(Draft!$C$2:$C$1015,$B13))</f>
        <v>0</v>
      </c>
      <c r="E13" s="13">
        <f>IF(ISBLANK($B13),"",SUMIF(Draft!$C$2:$C$1000,$B13,Draft!$D$2:$D$1000))</f>
        <v>0</v>
      </c>
      <c r="F13" s="13">
        <f aca="true" t="shared" si="0" ref="F13:F42">IF(ISBLANK($B13),"",$E$5-E13)</f>
        <v>260</v>
      </c>
    </row>
    <row r="14" spans="2:6" ht="12.75">
      <c r="B14" s="99" t="s">
        <v>94</v>
      </c>
      <c r="C14" s="99"/>
      <c r="D14" s="13">
        <f>IF(ISBLANK($B14),"",COUNTIF(Draft!$C$2:$C$1015,$B14))</f>
        <v>0</v>
      </c>
      <c r="E14" s="13">
        <f>IF(ISBLANK($B14),"",SUMIF(Draft!$C$2:$C$1000,$B14,Draft!$D$2:$D$1000))</f>
        <v>0</v>
      </c>
      <c r="F14" s="13">
        <f t="shared" si="0"/>
        <v>260</v>
      </c>
    </row>
    <row r="15" spans="2:6" ht="12.75">
      <c r="B15" s="99"/>
      <c r="C15" s="99"/>
      <c r="D15" s="13">
        <f>IF(ISBLANK($B15),"",COUNTIF(Draft!$C$2:$C$1015,$B15))</f>
      </c>
      <c r="E15" s="13">
        <f>IF(ISBLANK($B15),"",SUMIF(Draft!$C$2:$C$1000,$B15,Draft!$D$2:$D$1000))</f>
      </c>
      <c r="F15" s="13">
        <f t="shared" si="0"/>
      </c>
    </row>
    <row r="16" spans="2:6" ht="12.75">
      <c r="B16" s="99"/>
      <c r="C16" s="99"/>
      <c r="D16" s="13">
        <f>IF(ISBLANK($B16),"",COUNTIF(Draft!$C$2:$C$1015,$B16))</f>
      </c>
      <c r="E16" s="13">
        <f>IF(ISBLANK($B16),"",SUMIF(Draft!$C$2:$C$1000,$B16,Draft!$D$2:$D$1000))</f>
      </c>
      <c r="F16" s="13">
        <f t="shared" si="0"/>
      </c>
    </row>
    <row r="17" spans="2:6" ht="12.75">
      <c r="B17" s="99"/>
      <c r="C17" s="99"/>
      <c r="D17" s="13">
        <f>IF(ISBLANK($B17),"",COUNTIF(Draft!$C$2:$C$1015,$B17))</f>
      </c>
      <c r="E17" s="13">
        <f>IF(ISBLANK($B17),"",SUMIF(Draft!$C$2:$C$1000,$B17,Draft!$D$2:$D$1000))</f>
      </c>
      <c r="F17" s="13">
        <f t="shared" si="0"/>
      </c>
    </row>
    <row r="18" spans="2:6" ht="12.75">
      <c r="B18" s="99"/>
      <c r="C18" s="99"/>
      <c r="D18" s="13">
        <f>IF(ISBLANK($B18),"",COUNTIF(Draft!$C$2:$C$1015,$B18))</f>
      </c>
      <c r="E18" s="13">
        <f>IF(ISBLANK($B18),"",SUMIF(Draft!$C$2:$C$1000,$B18,Draft!$D$2:$D$1000))</f>
      </c>
      <c r="F18" s="13">
        <f t="shared" si="0"/>
      </c>
    </row>
    <row r="19" spans="2:6" ht="12.75">
      <c r="B19" s="99"/>
      <c r="C19" s="99"/>
      <c r="D19" s="13">
        <f>IF(ISBLANK($B19),"",COUNTIF(Draft!$C$2:$C$1015,$B19))</f>
      </c>
      <c r="E19" s="13">
        <f>IF(ISBLANK($B19),"",SUMIF(Draft!$C$2:$C$1000,$B19,Draft!$D$2:$D$1000))</f>
      </c>
      <c r="F19" s="13">
        <f t="shared" si="0"/>
      </c>
    </row>
    <row r="20" spans="2:6" ht="12.75">
      <c r="B20" s="99"/>
      <c r="C20" s="99"/>
      <c r="D20" s="13">
        <f>IF(ISBLANK($B20),"",COUNTIF(Draft!$C$2:$C$1015,$B20))</f>
      </c>
      <c r="E20" s="13">
        <f>IF(ISBLANK($B20),"",SUMIF(Draft!$C$2:$C$1000,$B20,Draft!$D$2:$D$1000))</f>
      </c>
      <c r="F20" s="13">
        <f t="shared" si="0"/>
      </c>
    </row>
    <row r="21" spans="2:6" ht="12.75">
      <c r="B21" s="99"/>
      <c r="C21" s="99"/>
      <c r="D21" s="13">
        <f>IF(ISBLANK($B21),"",COUNTIF(Draft!$C$2:$C$1015,$B21))</f>
      </c>
      <c r="E21" s="13">
        <f>IF(ISBLANK($B21),"",SUMIF(Draft!$C$2:$C$1000,$B21,Draft!$D$2:$D$1000))</f>
      </c>
      <c r="F21" s="13">
        <f t="shared" si="0"/>
      </c>
    </row>
    <row r="22" spans="2:6" ht="12.75">
      <c r="B22" s="99"/>
      <c r="C22" s="99"/>
      <c r="D22" s="13">
        <f>IF(ISBLANK($B22),"",COUNTIF(Draft!$C$2:$C$1015,$B22))</f>
      </c>
      <c r="E22" s="13">
        <f>IF(ISBLANK($B22),"",SUMIF(Draft!$C$2:$C$1000,$B22,Draft!$D$2:$D$1000))</f>
      </c>
      <c r="F22" s="13">
        <f t="shared" si="0"/>
      </c>
    </row>
    <row r="23" spans="2:6" ht="12.75">
      <c r="B23" s="99"/>
      <c r="C23" s="99"/>
      <c r="D23" s="13">
        <f>IF(ISBLANK($B23),"",COUNTIF(Draft!$C$2:$C$1015,$B23))</f>
      </c>
      <c r="E23" s="13">
        <f>IF(ISBLANK($B23),"",SUMIF(Draft!$C$2:$C$1000,$B23,Draft!$D$2:$D$1000))</f>
      </c>
      <c r="F23" s="13">
        <f t="shared" si="0"/>
      </c>
    </row>
    <row r="24" spans="2:6" ht="12.75">
      <c r="B24" s="99"/>
      <c r="C24" s="99"/>
      <c r="D24" s="13">
        <f>IF(ISBLANK($B24),"",COUNTIF(Draft!$C$2:$C$1015,$B24))</f>
      </c>
      <c r="E24" s="13">
        <f>IF(ISBLANK($B24),"",SUMIF(Draft!$C$2:$C$1000,$B24,Draft!$D$2:$D$1000))</f>
      </c>
      <c r="F24" s="13">
        <f t="shared" si="0"/>
      </c>
    </row>
    <row r="25" spans="2:6" ht="12.75">
      <c r="B25" s="99"/>
      <c r="C25" s="99"/>
      <c r="D25" s="13">
        <f>IF(ISBLANK($B25),"",COUNTIF(Draft!$C$2:$C$1015,$B25))</f>
      </c>
      <c r="E25" s="13">
        <f>IF(ISBLANK($B25),"",SUMIF(Draft!$C$2:$C$1000,$B25,Draft!$D$2:$D$1000))</f>
      </c>
      <c r="F25" s="13">
        <f t="shared" si="0"/>
      </c>
    </row>
    <row r="26" spans="2:6" ht="12.75">
      <c r="B26" s="99"/>
      <c r="C26" s="99"/>
      <c r="D26" s="13">
        <f>IF(ISBLANK($B26),"",COUNTIF(Draft!$C$2:$C$1015,$B26))</f>
      </c>
      <c r="E26" s="13">
        <f>IF(ISBLANK($B26),"",SUMIF(Draft!$C$2:$C$1000,$B26,Draft!$D$2:$D$1000))</f>
      </c>
      <c r="F26" s="13">
        <f t="shared" si="0"/>
      </c>
    </row>
    <row r="27" spans="2:6" ht="12.75">
      <c r="B27" s="99"/>
      <c r="C27" s="99"/>
      <c r="D27" s="13">
        <f>IF(ISBLANK($B27),"",COUNTIF(Draft!$C$2:$C$1015,$B27))</f>
      </c>
      <c r="E27" s="13">
        <f>IF(ISBLANK($B27),"",SUMIF(Draft!$C$2:$C$1000,$B27,Draft!$D$2:$D$1000))</f>
      </c>
      <c r="F27" s="13">
        <f t="shared" si="0"/>
      </c>
    </row>
    <row r="28" spans="2:6" ht="12.75">
      <c r="B28" s="99"/>
      <c r="C28" s="99"/>
      <c r="D28" s="13">
        <f>IF(ISBLANK($B28),"",COUNTIF(Draft!$C$2:$C$1015,$B28))</f>
      </c>
      <c r="E28" s="13">
        <f>IF(ISBLANK($B28),"",SUMIF(Draft!$C$2:$C$1000,$B28,Draft!$D$2:$D$1000))</f>
      </c>
      <c r="F28" s="13">
        <f t="shared" si="0"/>
      </c>
    </row>
    <row r="29" spans="2:6" ht="12.75">
      <c r="B29" s="99"/>
      <c r="C29" s="99"/>
      <c r="D29" s="13">
        <f>IF(ISBLANK($B29),"",COUNTIF(Draft!$C$2:$C$1015,$B29))</f>
      </c>
      <c r="E29" s="13">
        <f>IF(ISBLANK($B29),"",SUMIF(Draft!$C$2:$C$1000,$B29,Draft!$D$2:$D$1000))</f>
      </c>
      <c r="F29" s="13">
        <f t="shared" si="0"/>
      </c>
    </row>
    <row r="30" spans="2:6" ht="12.75">
      <c r="B30" s="99"/>
      <c r="C30" s="99"/>
      <c r="D30" s="13">
        <f>IF(ISBLANK($B30),"",COUNTIF(Draft!$C$2:$C$1015,$B30))</f>
      </c>
      <c r="E30" s="13">
        <f>IF(ISBLANK($B30),"",SUMIF(Draft!$C$2:$C$1000,$B30,Draft!$D$2:$D$1000))</f>
      </c>
      <c r="F30" s="13">
        <f t="shared" si="0"/>
      </c>
    </row>
    <row r="31" spans="2:6" ht="12.75">
      <c r="B31" s="99"/>
      <c r="C31" s="99"/>
      <c r="D31" s="13">
        <f>IF(ISBLANK($B31),"",COUNTIF(Draft!$C$2:$C$1015,$B31))</f>
      </c>
      <c r="E31" s="13">
        <f>IF(ISBLANK($B31),"",SUMIF(Draft!$C$2:$C$1000,$B31,Draft!$D$2:$D$1000))</f>
      </c>
      <c r="F31" s="13">
        <f t="shared" si="0"/>
      </c>
    </row>
    <row r="32" spans="2:6" ht="12.75">
      <c r="B32" s="99"/>
      <c r="C32" s="99"/>
      <c r="D32" s="13">
        <f>IF(ISBLANK($B32),"",COUNTIF(Draft!$C$2:$C$1015,$B32))</f>
      </c>
      <c r="E32" s="13">
        <f>IF(ISBLANK($B32),"",SUMIF(Draft!$C$2:$C$1000,$B32,Draft!$D$2:$D$1000))</f>
      </c>
      <c r="F32" s="13">
        <f t="shared" si="0"/>
      </c>
    </row>
    <row r="33" spans="2:6" ht="12.75">
      <c r="B33" s="99"/>
      <c r="C33" s="99"/>
      <c r="D33" s="13">
        <f>IF(ISBLANK($B33),"",COUNTIF(Draft!$C$2:$C$1015,$B33))</f>
      </c>
      <c r="E33" s="13">
        <f>IF(ISBLANK($B33),"",SUMIF(Draft!$C$2:$C$1000,$B33,Draft!$D$2:$D$1000))</f>
      </c>
      <c r="F33" s="13">
        <f t="shared" si="0"/>
      </c>
    </row>
    <row r="34" spans="2:6" ht="12.75">
      <c r="B34" s="99"/>
      <c r="C34" s="99"/>
      <c r="D34" s="13">
        <f>IF(ISBLANK($B34),"",COUNTIF(Draft!$C$2:$C$1015,$B34))</f>
      </c>
      <c r="E34" s="13">
        <f>IF(ISBLANK($B34),"",SUMIF(Draft!$C$2:$C$1000,$B34,Draft!$D$2:$D$1000))</f>
      </c>
      <c r="F34" s="13">
        <f t="shared" si="0"/>
      </c>
    </row>
    <row r="35" spans="2:6" ht="12.75">
      <c r="B35" s="99"/>
      <c r="C35" s="99"/>
      <c r="D35" s="13">
        <f>IF(ISBLANK($B35),"",COUNTIF(Draft!$C$2:$C$1015,$B35))</f>
      </c>
      <c r="E35" s="13">
        <f>IF(ISBLANK($B35),"",SUMIF(Draft!$C$2:$C$1000,$B35,Draft!$D$2:$D$1000))</f>
      </c>
      <c r="F35" s="13">
        <f t="shared" si="0"/>
      </c>
    </row>
    <row r="36" spans="2:6" ht="12.75">
      <c r="B36" s="99"/>
      <c r="C36" s="99"/>
      <c r="D36" s="13">
        <f>IF(ISBLANK($B36),"",COUNTIF(Draft!$C$2:$C$1015,$B36))</f>
      </c>
      <c r="E36" s="13">
        <f>IF(ISBLANK($B36),"",SUMIF(Draft!$C$2:$C$1000,$B36,Draft!$D$2:$D$1000))</f>
      </c>
      <c r="F36" s="13">
        <f t="shared" si="0"/>
      </c>
    </row>
    <row r="37" spans="2:6" ht="12.75">
      <c r="B37" s="99"/>
      <c r="C37" s="99"/>
      <c r="D37" s="13">
        <f>IF(ISBLANK($B37),"",COUNTIF(Draft!$C$2:$C$1015,$B37))</f>
      </c>
      <c r="E37" s="13">
        <f>IF(ISBLANK($B37),"",SUMIF(Draft!$C$2:$C$1000,$B37,Draft!$D$2:$D$1000))</f>
      </c>
      <c r="F37" s="13">
        <f t="shared" si="0"/>
      </c>
    </row>
    <row r="38" spans="2:6" ht="12.75">
      <c r="B38" s="99"/>
      <c r="C38" s="99"/>
      <c r="D38" s="13">
        <f>IF(ISBLANK($B38),"",COUNTIF(Draft!$C$2:$C$1015,$B38))</f>
      </c>
      <c r="E38" s="13">
        <f>IF(ISBLANK($B38),"",SUMIF(Draft!$C$2:$C$1000,$B38,Draft!$D$2:$D$1000))</f>
      </c>
      <c r="F38" s="13">
        <f t="shared" si="0"/>
      </c>
    </row>
    <row r="39" spans="2:6" ht="12.75">
      <c r="B39" s="99"/>
      <c r="C39" s="99"/>
      <c r="D39" s="13">
        <f>IF(ISBLANK($B39),"",COUNTIF(Draft!$C$2:$C$1015,$B39))</f>
      </c>
      <c r="E39" s="13">
        <f>IF(ISBLANK($B39),"",SUMIF(Draft!$C$2:$C$1000,$B39,Draft!$D$2:$D$1000))</f>
      </c>
      <c r="F39" s="13">
        <f t="shared" si="0"/>
      </c>
    </row>
    <row r="40" spans="2:6" ht="12.75">
      <c r="B40" s="99"/>
      <c r="C40" s="99"/>
      <c r="D40" s="13">
        <f>IF(ISBLANK($B40),"",COUNTIF(Draft!$C$2:$C$1015,$B40))</f>
      </c>
      <c r="E40" s="13">
        <f>IF(ISBLANK($B40),"",SUMIF(Draft!$C$2:$C$1000,$B40,Draft!$D$2:$D$1000))</f>
      </c>
      <c r="F40" s="13">
        <f t="shared" si="0"/>
      </c>
    </row>
    <row r="41" spans="2:6" ht="12.75">
      <c r="B41" s="99"/>
      <c r="C41" s="99"/>
      <c r="D41" s="13">
        <f>IF(ISBLANK($B41),"",COUNTIF(Draft!$C$2:$C$1015,$B41))</f>
      </c>
      <c r="E41" s="13">
        <f>IF(ISBLANK($B41),"",SUMIF(Draft!$C$2:$C$1000,$B41,Draft!$D$2:$D$1000))</f>
      </c>
      <c r="F41" s="13">
        <f t="shared" si="0"/>
      </c>
    </row>
    <row r="42" spans="2:6" ht="12.75">
      <c r="B42" s="99"/>
      <c r="C42" s="99"/>
      <c r="D42" s="13">
        <f>IF(ISBLANK($B42),"",COUNTIF(Draft!$C$2:$C$1015,$B42))</f>
      </c>
      <c r="E42" s="13">
        <f>IF(ISBLANK($B42),"",SUMIF(Draft!$C$2:$C$1000,$B42,Draft!$D$2:$D$1000))</f>
      </c>
      <c r="F42" s="13">
        <f t="shared" si="0"/>
      </c>
    </row>
  </sheetData>
  <sheetProtection/>
  <mergeCells count="31">
    <mergeCell ref="B40:C40"/>
    <mergeCell ref="B41:C41"/>
    <mergeCell ref="B42:C42"/>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3:C13"/>
    <mergeCell ref="B12:C12"/>
    <mergeCell ref="B14:C14"/>
    <mergeCell ref="B15:C15"/>
  </mergeCells>
  <dataValidations count="1">
    <dataValidation type="list" allowBlank="1" showInputMessage="1" showErrorMessage="1" sqref="B9:H9">
      <formula1>"0,1,2,5,10,15,20,25,30,35,40,45,50,75,100"</formula1>
    </dataValidation>
  </dataValidation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8"/>
  <dimension ref="A1:L32"/>
  <sheetViews>
    <sheetView workbookViewId="0" topLeftCell="A1">
      <selection activeCell="A1" sqref="A1"/>
    </sheetView>
  </sheetViews>
  <sheetFormatPr defaultColWidth="9.140625" defaultRowHeight="12.75"/>
  <cols>
    <col min="7" max="7" width="11.57421875" style="0" customWidth="1"/>
    <col min="11" max="11" width="10.57421875" style="0" customWidth="1"/>
  </cols>
  <sheetData>
    <row r="1" spans="1:12" ht="12.75">
      <c r="A1" t="s">
        <v>312</v>
      </c>
      <c r="B1" t="s">
        <v>313</v>
      </c>
      <c r="C1" t="s">
        <v>115</v>
      </c>
      <c r="D1" s="3" t="s">
        <v>114</v>
      </c>
      <c r="E1" s="3" t="s">
        <v>111</v>
      </c>
      <c r="F1">
        <v>2120</v>
      </c>
      <c r="K1" s="3" t="s">
        <v>298</v>
      </c>
      <c r="L1" t="s">
        <v>304</v>
      </c>
    </row>
    <row r="2" spans="1:12" ht="12.75">
      <c r="A2" t="s">
        <v>314</v>
      </c>
      <c r="B2" t="s">
        <v>315</v>
      </c>
      <c r="C2" t="s">
        <v>401</v>
      </c>
      <c r="D2" t="s">
        <v>13</v>
      </c>
      <c r="E2" s="2" t="s">
        <v>401</v>
      </c>
      <c r="F2" t="s">
        <v>299</v>
      </c>
      <c r="G2">
        <v>520</v>
      </c>
      <c r="H2" s="4">
        <v>0.24528301886792453</v>
      </c>
      <c r="I2">
        <v>410</v>
      </c>
      <c r="J2" s="4">
        <f>I2/$I$7</f>
        <v>0.19339622641509435</v>
      </c>
      <c r="K2">
        <v>0.261146</v>
      </c>
      <c r="L2" s="1">
        <v>0.273</v>
      </c>
    </row>
    <row r="3" spans="1:12" ht="12.75">
      <c r="A3" t="s">
        <v>316</v>
      </c>
      <c r="B3" t="s">
        <v>317</v>
      </c>
      <c r="C3" t="s">
        <v>315</v>
      </c>
      <c r="D3" t="s">
        <v>400</v>
      </c>
      <c r="E3" s="2" t="s">
        <v>194</v>
      </c>
      <c r="F3" t="s">
        <v>300</v>
      </c>
      <c r="G3">
        <v>550</v>
      </c>
      <c r="H3" s="4">
        <v>0.25943396226415094</v>
      </c>
      <c r="I3">
        <v>450</v>
      </c>
      <c r="J3" s="4">
        <f>I3/$I$7</f>
        <v>0.21226415094339623</v>
      </c>
      <c r="K3">
        <f>I3/1614</f>
        <v>0.2788104089219331</v>
      </c>
      <c r="L3" s="1">
        <v>15</v>
      </c>
    </row>
    <row r="4" spans="1:12" ht="12.75">
      <c r="A4" t="s">
        <v>318</v>
      </c>
      <c r="B4" t="s">
        <v>317</v>
      </c>
      <c r="C4" t="s">
        <v>317</v>
      </c>
      <c r="D4" t="s">
        <v>403</v>
      </c>
      <c r="E4" s="2" t="s">
        <v>195</v>
      </c>
      <c r="F4" t="s">
        <v>301</v>
      </c>
      <c r="G4">
        <v>550</v>
      </c>
      <c r="H4" s="4">
        <v>0.25943396226415094</v>
      </c>
      <c r="I4">
        <v>440</v>
      </c>
      <c r="J4" s="4">
        <f>I4/$I$7</f>
        <v>0.20754716981132076</v>
      </c>
      <c r="K4">
        <f>I4/3763</f>
        <v>0.11692798299229339</v>
      </c>
      <c r="L4" s="1">
        <v>64</v>
      </c>
    </row>
    <row r="5" spans="1:12" ht="12.75">
      <c r="A5" t="s">
        <v>319</v>
      </c>
      <c r="B5" t="s">
        <v>315</v>
      </c>
      <c r="D5" t="s">
        <v>294</v>
      </c>
      <c r="E5" s="12" t="s">
        <v>196</v>
      </c>
      <c r="F5" t="s">
        <v>303</v>
      </c>
      <c r="I5">
        <v>420</v>
      </c>
      <c r="J5" s="4">
        <f>I5/$I$7</f>
        <v>0.19811320754716982</v>
      </c>
      <c r="K5">
        <f>I5/3150</f>
        <v>0.13333333333333333</v>
      </c>
      <c r="L5" s="1">
        <v>70</v>
      </c>
    </row>
    <row r="6" spans="1:12" ht="12.75">
      <c r="A6" t="s">
        <v>240</v>
      </c>
      <c r="B6" t="s">
        <v>315</v>
      </c>
      <c r="D6" t="s">
        <v>406</v>
      </c>
      <c r="E6" s="12" t="s">
        <v>197</v>
      </c>
      <c r="F6" t="s">
        <v>302</v>
      </c>
      <c r="G6">
        <v>500</v>
      </c>
      <c r="H6" s="4">
        <v>0.2358490566037736</v>
      </c>
      <c r="I6">
        <v>400</v>
      </c>
      <c r="J6" s="4">
        <f>I6/$I$7</f>
        <v>0.18867924528301888</v>
      </c>
      <c r="K6">
        <f>I6/1754</f>
        <v>0.22805017103762829</v>
      </c>
      <c r="L6" s="1">
        <v>4</v>
      </c>
    </row>
    <row r="7" spans="1:9" ht="13.5" thickBot="1">
      <c r="A7" t="s">
        <v>241</v>
      </c>
      <c r="B7" t="s">
        <v>315</v>
      </c>
      <c r="D7" t="s">
        <v>407</v>
      </c>
      <c r="E7" s="12" t="s">
        <v>198</v>
      </c>
      <c r="G7">
        <f>SUM(G2:G6)</f>
        <v>2120</v>
      </c>
      <c r="I7">
        <f>SUM(I2:I6)</f>
        <v>2120</v>
      </c>
    </row>
    <row r="8" spans="1:12" ht="13.5" thickBot="1">
      <c r="A8" t="s">
        <v>242</v>
      </c>
      <c r="B8" t="s">
        <v>317</v>
      </c>
      <c r="E8" s="12" t="s">
        <v>199</v>
      </c>
      <c r="H8" t="s">
        <v>311</v>
      </c>
      <c r="K8">
        <v>8.11</v>
      </c>
      <c r="L8" s="5">
        <v>15</v>
      </c>
    </row>
    <row r="9" spans="1:5" ht="12.75">
      <c r="A9" t="s">
        <v>243</v>
      </c>
      <c r="B9" t="s">
        <v>317</v>
      </c>
      <c r="E9" s="12" t="s">
        <v>200</v>
      </c>
    </row>
    <row r="10" spans="1:5" ht="12.75">
      <c r="A10" t="s">
        <v>244</v>
      </c>
      <c r="B10" t="s">
        <v>315</v>
      </c>
      <c r="E10" s="12" t="s">
        <v>112</v>
      </c>
    </row>
    <row r="11" spans="1:5" ht="12.75">
      <c r="A11" t="s">
        <v>245</v>
      </c>
      <c r="B11" t="s">
        <v>317</v>
      </c>
      <c r="E11" s="12" t="s">
        <v>113</v>
      </c>
    </row>
    <row r="12" spans="1:12" ht="12.75">
      <c r="A12" t="s">
        <v>246</v>
      </c>
      <c r="B12" t="s">
        <v>315</v>
      </c>
      <c r="K12" s="3" t="s">
        <v>298</v>
      </c>
      <c r="L12" t="s">
        <v>305</v>
      </c>
    </row>
    <row r="13" spans="1:12" ht="12.75">
      <c r="A13" t="s">
        <v>247</v>
      </c>
      <c r="B13" t="s">
        <v>317</v>
      </c>
      <c r="D13" t="s">
        <v>13</v>
      </c>
      <c r="E13" t="s">
        <v>401</v>
      </c>
      <c r="I13" t="s">
        <v>306</v>
      </c>
      <c r="J13">
        <v>184</v>
      </c>
      <c r="K13">
        <f>J13/7393</f>
        <v>0.0248884079534695</v>
      </c>
      <c r="L13" s="1">
        <v>3.92</v>
      </c>
    </row>
    <row r="14" spans="1:12" ht="12.75">
      <c r="A14" t="s">
        <v>248</v>
      </c>
      <c r="B14" t="s">
        <v>317</v>
      </c>
      <c r="D14" t="s">
        <v>408</v>
      </c>
      <c r="E14" t="s">
        <v>5</v>
      </c>
      <c r="I14" t="s">
        <v>307</v>
      </c>
      <c r="J14">
        <v>224</v>
      </c>
      <c r="K14">
        <f>J14/1663.14</f>
        <v>0.134684993446132</v>
      </c>
      <c r="L14" s="1">
        <v>1.3</v>
      </c>
    </row>
    <row r="15" spans="1:12" ht="12.75">
      <c r="A15" t="s">
        <v>249</v>
      </c>
      <c r="B15" t="s">
        <v>315</v>
      </c>
      <c r="D15" t="s">
        <v>290</v>
      </c>
      <c r="E15" t="s">
        <v>6</v>
      </c>
      <c r="I15" t="s">
        <v>308</v>
      </c>
      <c r="J15">
        <v>184</v>
      </c>
      <c r="K15">
        <f>J15/288</f>
        <v>0.6388888888888888</v>
      </c>
      <c r="L15" s="1">
        <v>11</v>
      </c>
    </row>
    <row r="16" spans="1:12" ht="12.75">
      <c r="A16" t="s">
        <v>250</v>
      </c>
      <c r="B16" t="s">
        <v>317</v>
      </c>
      <c r="D16" t="s">
        <v>291</v>
      </c>
      <c r="I16" t="s">
        <v>309</v>
      </c>
      <c r="J16">
        <v>224</v>
      </c>
      <c r="K16">
        <f>J16/4270</f>
        <v>0.05245901639344262</v>
      </c>
      <c r="L16" s="1">
        <v>112</v>
      </c>
    </row>
    <row r="17" spans="1:12" ht="12.75">
      <c r="A17" t="s">
        <v>251</v>
      </c>
      <c r="B17" t="s">
        <v>317</v>
      </c>
      <c r="D17" t="s">
        <v>285</v>
      </c>
      <c r="I17" t="s">
        <v>310</v>
      </c>
      <c r="J17">
        <v>184</v>
      </c>
      <c r="K17">
        <f>J17/1071</f>
        <v>0.17180205415499533</v>
      </c>
      <c r="L17" s="1">
        <v>0</v>
      </c>
    </row>
    <row r="18" spans="1:10" ht="12.75">
      <c r="A18" t="s">
        <v>252</v>
      </c>
      <c r="B18" t="s">
        <v>315</v>
      </c>
      <c r="D18" t="s">
        <v>286</v>
      </c>
      <c r="J18">
        <f>SUM(J13:J17)</f>
        <v>1000</v>
      </c>
    </row>
    <row r="19" spans="1:11" ht="12.75">
      <c r="A19" t="s">
        <v>253</v>
      </c>
      <c r="B19" t="s">
        <v>315</v>
      </c>
      <c r="D19" t="s">
        <v>287</v>
      </c>
      <c r="I19" t="s">
        <v>145</v>
      </c>
      <c r="K19">
        <v>0</v>
      </c>
    </row>
    <row r="20" spans="1:4" ht="12.75">
      <c r="A20" t="s">
        <v>254</v>
      </c>
      <c r="B20" t="s">
        <v>317</v>
      </c>
      <c r="D20" t="s">
        <v>288</v>
      </c>
    </row>
    <row r="21" spans="1:4" ht="12.75">
      <c r="A21" t="s">
        <v>255</v>
      </c>
      <c r="B21" t="s">
        <v>315</v>
      </c>
      <c r="D21" t="s">
        <v>289</v>
      </c>
    </row>
    <row r="22" spans="1:8" ht="12.75">
      <c r="A22" t="s">
        <v>256</v>
      </c>
      <c r="B22" t="s">
        <v>317</v>
      </c>
      <c r="D22" t="s">
        <v>297</v>
      </c>
      <c r="F22" t="s">
        <v>150</v>
      </c>
      <c r="H22" s="21">
        <v>0.33</v>
      </c>
    </row>
    <row r="23" spans="1:8" ht="12.75">
      <c r="A23" t="s">
        <v>257</v>
      </c>
      <c r="B23" t="s">
        <v>317</v>
      </c>
      <c r="F23" t="s">
        <v>148</v>
      </c>
      <c r="H23" s="19">
        <v>39173</v>
      </c>
    </row>
    <row r="24" spans="1:2" ht="12.75">
      <c r="A24" t="s">
        <v>258</v>
      </c>
      <c r="B24" t="s">
        <v>317</v>
      </c>
    </row>
    <row r="25" spans="1:2" ht="12.75">
      <c r="A25" t="s">
        <v>259</v>
      </c>
      <c r="B25" t="s">
        <v>315</v>
      </c>
    </row>
    <row r="26" spans="1:2" ht="12.75">
      <c r="A26" t="s">
        <v>260</v>
      </c>
      <c r="B26" t="s">
        <v>317</v>
      </c>
    </row>
    <row r="27" spans="1:2" ht="12.75">
      <c r="A27" t="s">
        <v>261</v>
      </c>
      <c r="B27" t="s">
        <v>317</v>
      </c>
    </row>
    <row r="28" spans="1:2" ht="12.75">
      <c r="A28" t="s">
        <v>262</v>
      </c>
      <c r="B28" t="s">
        <v>315</v>
      </c>
    </row>
    <row r="29" spans="1:2" ht="12.75">
      <c r="A29" t="s">
        <v>263</v>
      </c>
      <c r="B29" t="s">
        <v>315</v>
      </c>
    </row>
    <row r="30" spans="1:2" ht="12.75">
      <c r="A30" t="s">
        <v>264</v>
      </c>
      <c r="B30" t="s">
        <v>315</v>
      </c>
    </row>
    <row r="31" spans="1:2" ht="12.75">
      <c r="A31" t="s">
        <v>265</v>
      </c>
      <c r="B31" t="s">
        <v>317</v>
      </c>
    </row>
    <row r="32" spans="1:2" ht="12.75">
      <c r="A32" s="6" t="s">
        <v>266</v>
      </c>
      <c r="B32" t="s">
        <v>315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H25"/>
  <sheetViews>
    <sheetView workbookViewId="0" topLeftCell="A1">
      <selection activeCell="C25" sqref="C25"/>
    </sheetView>
  </sheetViews>
  <sheetFormatPr defaultColWidth="9.140625" defaultRowHeight="12.75"/>
  <cols>
    <col min="1" max="1" width="9.7109375" style="0" customWidth="1"/>
    <col min="2" max="2" width="13.7109375" style="0" bestFit="1" customWidth="1"/>
    <col min="3" max="3" width="4.140625" style="0" customWidth="1"/>
    <col min="4" max="4" width="13.421875" style="0" bestFit="1" customWidth="1"/>
    <col min="5" max="5" width="4.00390625" style="0" bestFit="1" customWidth="1"/>
    <col min="7" max="7" width="3.57421875" style="0" customWidth="1"/>
  </cols>
  <sheetData>
    <row r="1" spans="1:8" ht="13.5" thickBot="1">
      <c r="A1" s="18" t="s">
        <v>84</v>
      </c>
      <c r="B1" s="18" t="s">
        <v>156</v>
      </c>
      <c r="C1" s="18"/>
      <c r="D1" s="18" t="s">
        <v>85</v>
      </c>
      <c r="E1" s="18"/>
      <c r="F1" s="18" t="s">
        <v>86</v>
      </c>
      <c r="G1" s="18"/>
      <c r="H1" s="18" t="s">
        <v>157</v>
      </c>
    </row>
    <row r="2" spans="1:3" ht="12.75">
      <c r="A2" t="s">
        <v>194</v>
      </c>
      <c r="B2" t="s">
        <v>269</v>
      </c>
      <c r="C2">
        <v>8</v>
      </c>
    </row>
    <row r="3" ht="12.75">
      <c r="A3" t="s">
        <v>194</v>
      </c>
    </row>
    <row r="4" spans="1:5" ht="12.75">
      <c r="A4" t="s">
        <v>195</v>
      </c>
      <c r="D4" t="s">
        <v>270</v>
      </c>
      <c r="E4">
        <v>9</v>
      </c>
    </row>
    <row r="5" ht="12.75">
      <c r="A5" t="s">
        <v>196</v>
      </c>
    </row>
    <row r="6" ht="12.75">
      <c r="A6" t="s">
        <v>198</v>
      </c>
    </row>
    <row r="7" spans="1:3" ht="12.75">
      <c r="A7" t="s">
        <v>197</v>
      </c>
      <c r="B7" t="s">
        <v>271</v>
      </c>
      <c r="C7">
        <v>4</v>
      </c>
    </row>
    <row r="8" ht="12.75">
      <c r="A8" t="s">
        <v>113</v>
      </c>
    </row>
    <row r="9" ht="12.75">
      <c r="A9" t="s">
        <v>112</v>
      </c>
    </row>
    <row r="10" spans="1:5" ht="12.75">
      <c r="A10" t="s">
        <v>199</v>
      </c>
      <c r="D10" t="s">
        <v>272</v>
      </c>
      <c r="E10">
        <v>26</v>
      </c>
    </row>
    <row r="11" ht="12.75">
      <c r="A11" t="s">
        <v>199</v>
      </c>
    </row>
    <row r="12" ht="12.75">
      <c r="A12" t="s">
        <v>199</v>
      </c>
    </row>
    <row r="13" spans="1:3" ht="12.75">
      <c r="A13" t="s">
        <v>199</v>
      </c>
      <c r="B13" t="s">
        <v>273</v>
      </c>
      <c r="C13">
        <v>30</v>
      </c>
    </row>
    <row r="14" ht="12.75">
      <c r="A14" t="s">
        <v>199</v>
      </c>
    </row>
    <row r="15" ht="12.75">
      <c r="A15" t="s">
        <v>274</v>
      </c>
    </row>
    <row r="16" ht="12.75">
      <c r="A16" t="s">
        <v>274</v>
      </c>
    </row>
    <row r="17" ht="12.75">
      <c r="A17" t="s">
        <v>274</v>
      </c>
    </row>
    <row r="18" ht="12.75">
      <c r="A18" t="s">
        <v>274</v>
      </c>
    </row>
    <row r="19" ht="12.75">
      <c r="A19" t="s">
        <v>274</v>
      </c>
    </row>
    <row r="20" ht="12.75">
      <c r="A20" t="s">
        <v>274</v>
      </c>
    </row>
    <row r="21" ht="12.75">
      <c r="A21" t="s">
        <v>274</v>
      </c>
    </row>
    <row r="22" ht="12.75">
      <c r="A22" t="s">
        <v>274</v>
      </c>
    </row>
    <row r="23" ht="12.75">
      <c r="A23" t="s">
        <v>274</v>
      </c>
    </row>
    <row r="24" spans="1:5" ht="12.75">
      <c r="A24" t="s">
        <v>275</v>
      </c>
      <c r="C24">
        <f>SUM(C2:C23)</f>
        <v>42</v>
      </c>
      <c r="E24">
        <f>SUM(E2:E23)</f>
        <v>35</v>
      </c>
    </row>
    <row r="25" spans="1:5" ht="12.75">
      <c r="A25" t="s">
        <v>276</v>
      </c>
      <c r="C25">
        <f>260-C24</f>
        <v>218</v>
      </c>
      <c r="E25">
        <f>260-E24</f>
        <v>225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
  <dimension ref="A1:J11"/>
  <sheetViews>
    <sheetView showGridLines="0" showRowColHeaders="0" workbookViewId="0" topLeftCell="A1">
      <selection activeCell="A1" sqref="A1:J1"/>
    </sheetView>
  </sheetViews>
  <sheetFormatPr defaultColWidth="9.140625" defaultRowHeight="12.75"/>
  <sheetData>
    <row r="1" spans="1:10" ht="41.25" customHeight="1">
      <c r="A1" s="100" t="s">
        <v>384</v>
      </c>
      <c r="B1" s="100"/>
      <c r="C1" s="100"/>
      <c r="D1" s="100"/>
      <c r="E1" s="100"/>
      <c r="F1" s="100"/>
      <c r="G1" s="100"/>
      <c r="H1" s="100"/>
      <c r="I1" s="100"/>
      <c r="J1" s="100"/>
    </row>
    <row r="2" spans="1:10" ht="42.75" customHeight="1">
      <c r="A2" s="100" t="s">
        <v>98</v>
      </c>
      <c r="B2" s="100"/>
      <c r="C2" s="100"/>
      <c r="D2" s="100"/>
      <c r="E2" s="100"/>
      <c r="F2" s="100"/>
      <c r="G2" s="100"/>
      <c r="H2" s="100"/>
      <c r="I2" s="100"/>
      <c r="J2" s="100"/>
    </row>
    <row r="3" spans="1:10" ht="57.75" customHeight="1">
      <c r="A3" s="100" t="s">
        <v>216</v>
      </c>
      <c r="B3" s="100"/>
      <c r="C3" s="100"/>
      <c r="D3" s="100"/>
      <c r="E3" s="100"/>
      <c r="F3" s="100"/>
      <c r="G3" s="100"/>
      <c r="H3" s="100"/>
      <c r="I3" s="100"/>
      <c r="J3" s="100"/>
    </row>
    <row r="4" spans="1:10" ht="57.75" customHeight="1">
      <c r="A4" s="100" t="s">
        <v>100</v>
      </c>
      <c r="B4" s="100"/>
      <c r="C4" s="100"/>
      <c r="D4" s="100"/>
      <c r="E4" s="100"/>
      <c r="F4" s="100"/>
      <c r="G4" s="100"/>
      <c r="H4" s="100"/>
      <c r="I4" s="100"/>
      <c r="J4" s="100"/>
    </row>
    <row r="5" spans="1:10" ht="35.25" customHeight="1">
      <c r="A5" s="100" t="s">
        <v>99</v>
      </c>
      <c r="B5" s="100"/>
      <c r="C5" s="100"/>
      <c r="D5" s="100"/>
      <c r="E5" s="100"/>
      <c r="F5" s="100"/>
      <c r="G5" s="100"/>
      <c r="H5" s="100"/>
      <c r="I5" s="100"/>
      <c r="J5" s="100"/>
    </row>
    <row r="6" spans="1:10" ht="82.5" customHeight="1">
      <c r="A6" s="100" t="s">
        <v>102</v>
      </c>
      <c r="B6" s="100"/>
      <c r="C6" s="100"/>
      <c r="D6" s="100"/>
      <c r="E6" s="100"/>
      <c r="F6" s="100"/>
      <c r="G6" s="100"/>
      <c r="H6" s="100"/>
      <c r="I6" s="100"/>
      <c r="J6" s="100"/>
    </row>
    <row r="7" spans="1:10" ht="32.25" customHeight="1">
      <c r="A7" s="100" t="s">
        <v>101</v>
      </c>
      <c r="B7" s="100"/>
      <c r="C7" s="100"/>
      <c r="D7" s="100"/>
      <c r="E7" s="100"/>
      <c r="F7" s="100"/>
      <c r="G7" s="100"/>
      <c r="H7" s="100"/>
      <c r="I7" s="100"/>
      <c r="J7" s="100"/>
    </row>
    <row r="11" ht="12.75">
      <c r="A11" t="s">
        <v>215</v>
      </c>
    </row>
  </sheetData>
  <sheetProtection/>
  <mergeCells count="7">
    <mergeCell ref="A5:J5"/>
    <mergeCell ref="A6:J6"/>
    <mergeCell ref="A7:J7"/>
    <mergeCell ref="A1:J1"/>
    <mergeCell ref="A2:J2"/>
    <mergeCell ref="A3:J3"/>
    <mergeCell ref="A4:J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Position1"/>
  <dimension ref="B1:X600"/>
  <sheetViews>
    <sheetView showGridLines="0" showRowColHeaders="0" zoomScale="65" zoomScaleNormal="65" workbookViewId="0" topLeftCell="A1">
      <pane ySplit="10" topLeftCell="BM11" activePane="bottomLeft" state="frozen"/>
      <selection pane="topLeft" activeCell="U24" sqref="U24"/>
      <selection pane="bottomLeft" activeCell="A11" sqref="A11"/>
    </sheetView>
  </sheetViews>
  <sheetFormatPr defaultColWidth="9.140625" defaultRowHeight="12.75"/>
  <cols>
    <col min="1" max="1" width="1.28515625" style="0" customWidth="1"/>
    <col min="2" max="2" width="10.00390625" style="0" customWidth="1"/>
    <col min="3" max="3" width="13.57421875" style="0" hidden="1" customWidth="1"/>
    <col min="4" max="4" width="28.7109375" style="0" customWidth="1"/>
    <col min="5" max="5" width="9.57421875" style="0" customWidth="1"/>
    <col min="6" max="6" width="7.00390625" style="0" bestFit="1" customWidth="1"/>
    <col min="7" max="7" width="6.28125" style="0" bestFit="1" customWidth="1"/>
    <col min="8" max="9" width="8.00390625" style="1" customWidth="1"/>
    <col min="10" max="16" width="6.28125" style="1" customWidth="1"/>
    <col min="17" max="17" width="9.28125" style="1" customWidth="1"/>
    <col min="18" max="18" width="26.00390625" style="1" customWidth="1"/>
    <col min="19" max="19" width="11.57421875" style="1" customWidth="1"/>
    <col min="20" max="20" width="7.140625" style="1" customWidth="1"/>
    <col min="21" max="21" width="6.8515625" style="1" customWidth="1"/>
    <col min="22" max="22" width="9.140625" style="1" customWidth="1"/>
    <col min="23" max="23" width="62.421875" style="8" customWidth="1"/>
    <col min="24" max="24" width="10.28125" style="35" customWidth="1"/>
  </cols>
  <sheetData>
    <row r="1" ht="12.75">
      <c r="W1"/>
    </row>
    <row r="2" ht="15.75" customHeight="1">
      <c r="W2"/>
    </row>
    <row r="3" ht="15.75" customHeight="1">
      <c r="W3"/>
    </row>
    <row r="4" ht="12.75">
      <c r="W4"/>
    </row>
    <row r="5" ht="12.75">
      <c r="W5"/>
    </row>
    <row r="6" spans="8:24" ht="15.75" customHeight="1" thickBot="1">
      <c r="H6"/>
      <c r="I6"/>
      <c r="J6"/>
      <c r="K6"/>
      <c r="L6"/>
      <c r="M6"/>
      <c r="N6"/>
      <c r="O6"/>
      <c r="P6"/>
      <c r="Q6"/>
      <c r="R6"/>
      <c r="S6"/>
      <c r="T6"/>
      <c r="U6"/>
      <c r="V6"/>
      <c r="W6"/>
      <c r="X6"/>
    </row>
    <row r="7" spans="2:17" s="79" customFormat="1" ht="18" customHeight="1" thickBot="1">
      <c r="B7" s="80" t="s">
        <v>313</v>
      </c>
      <c r="C7" s="11" t="s">
        <v>47</v>
      </c>
      <c r="D7" s="17" t="s">
        <v>401</v>
      </c>
      <c r="H7" s="81" t="s">
        <v>43</v>
      </c>
      <c r="I7" s="82"/>
      <c r="J7" s="83" t="s">
        <v>165</v>
      </c>
      <c r="K7" s="84"/>
      <c r="L7" s="84"/>
      <c r="M7" s="84"/>
      <c r="N7" s="84"/>
      <c r="O7" s="84"/>
      <c r="P7" s="85"/>
      <c r="Q7" s="86"/>
    </row>
    <row r="8" spans="2:24" ht="21.75" customHeight="1" thickBot="1">
      <c r="B8" s="29" t="s">
        <v>402</v>
      </c>
      <c r="C8" s="30" t="s">
        <v>267</v>
      </c>
      <c r="D8" s="49" t="s">
        <v>335</v>
      </c>
      <c r="E8" s="49" t="s">
        <v>61</v>
      </c>
      <c r="F8" s="49" t="s">
        <v>146</v>
      </c>
      <c r="G8" s="49" t="s">
        <v>147</v>
      </c>
      <c r="H8" s="49">
        <v>1</v>
      </c>
      <c r="I8" s="49">
        <v>2</v>
      </c>
      <c r="J8" s="49" t="s">
        <v>419</v>
      </c>
      <c r="K8" s="49" t="s">
        <v>420</v>
      </c>
      <c r="L8" s="49" t="s">
        <v>421</v>
      </c>
      <c r="M8" s="49" t="s">
        <v>422</v>
      </c>
      <c r="N8" s="49" t="s">
        <v>423</v>
      </c>
      <c r="O8" s="49" t="s">
        <v>424</v>
      </c>
      <c r="P8" s="49" t="s">
        <v>425</v>
      </c>
      <c r="Q8" s="49" t="s">
        <v>409</v>
      </c>
      <c r="R8" s="31" t="s">
        <v>207</v>
      </c>
      <c r="S8" s="31" t="s">
        <v>208</v>
      </c>
      <c r="T8"/>
      <c r="U8"/>
      <c r="V8"/>
      <c r="W8"/>
      <c r="X8"/>
    </row>
    <row r="9" spans="3:24" ht="15" customHeight="1" hidden="1">
      <c r="C9" s="9"/>
      <c r="D9" s="88"/>
      <c r="E9" s="88"/>
      <c r="F9" s="88"/>
      <c r="G9" s="88"/>
      <c r="H9" s="88"/>
      <c r="I9" s="88"/>
      <c r="J9" s="89" t="s">
        <v>410</v>
      </c>
      <c r="K9" s="88"/>
      <c r="L9" s="88"/>
      <c r="M9" s="88"/>
      <c r="N9" s="88"/>
      <c r="O9" s="88"/>
      <c r="P9" s="88"/>
      <c r="Q9" s="90"/>
      <c r="R9"/>
      <c r="S9"/>
      <c r="T9"/>
      <c r="U9"/>
      <c r="V9"/>
      <c r="W9"/>
      <c r="X9"/>
    </row>
    <row r="10" spans="3:24" ht="12" customHeight="1" hidden="1">
      <c r="C10" s="89" t="s">
        <v>267</v>
      </c>
      <c r="D10" s="89" t="s">
        <v>386</v>
      </c>
      <c r="E10" s="89" t="s">
        <v>88</v>
      </c>
      <c r="F10" s="89" t="s">
        <v>146</v>
      </c>
      <c r="G10" s="89" t="s">
        <v>147</v>
      </c>
      <c r="H10" s="89" t="s">
        <v>48</v>
      </c>
      <c r="I10" s="89" t="s">
        <v>49</v>
      </c>
      <c r="J10" s="9" t="s">
        <v>419</v>
      </c>
      <c r="K10" s="71" t="s">
        <v>420</v>
      </c>
      <c r="L10" s="71" t="s">
        <v>421</v>
      </c>
      <c r="M10" s="71" t="s">
        <v>422</v>
      </c>
      <c r="N10" s="71" t="s">
        <v>423</v>
      </c>
      <c r="O10" s="71" t="s">
        <v>424</v>
      </c>
      <c r="P10" s="71" t="s">
        <v>425</v>
      </c>
      <c r="Q10" s="50" t="s">
        <v>409</v>
      </c>
      <c r="R10"/>
      <c r="S10"/>
      <c r="T10"/>
      <c r="U10"/>
      <c r="V10"/>
      <c r="W10"/>
      <c r="X10"/>
    </row>
    <row r="11" spans="2:24" ht="12.75" customHeight="1">
      <c r="B11" s="48">
        <f aca="true" t="shared" si="0" ref="B11:B74">IF(ISBLANK(C11),"",B10+1)</f>
        <v>1</v>
      </c>
      <c r="C11" s="9" t="s">
        <v>450</v>
      </c>
      <c r="D11" s="9" t="s">
        <v>477</v>
      </c>
      <c r="E11" s="9"/>
      <c r="F11" s="9" t="s">
        <v>235</v>
      </c>
      <c r="G11" s="9">
        <v>27</v>
      </c>
      <c r="H11" s="9" t="s">
        <v>63</v>
      </c>
      <c r="I11" s="9" t="s">
        <v>63</v>
      </c>
      <c r="J11" s="78">
        <v>0</v>
      </c>
      <c r="K11" s="73">
        <v>143</v>
      </c>
      <c r="L11" s="73">
        <v>0</v>
      </c>
      <c r="M11" s="73">
        <v>0</v>
      </c>
      <c r="N11" s="73">
        <v>0</v>
      </c>
      <c r="O11" s="73">
        <v>0</v>
      </c>
      <c r="P11" s="73">
        <v>0</v>
      </c>
      <c r="Q11" s="68">
        <v>46.5068087730171</v>
      </c>
      <c r="R11" s="87">
        <f>IF(ISBLANK(C11),"",VLOOKUP(C11,PlayerData,62,FALSE))</f>
      </c>
      <c r="S11" s="15">
        <f>IF(ISBLANK(C11),"",VLOOKUP(C11,PlayerData,63,FALSE))</f>
      </c>
      <c r="T11"/>
      <c r="U11"/>
      <c r="V11"/>
      <c r="W11"/>
      <c r="X11"/>
    </row>
    <row r="12" spans="2:24" ht="12.75" customHeight="1">
      <c r="B12" s="48">
        <f t="shared" si="0"/>
        <v>2</v>
      </c>
      <c r="C12" s="9" t="s">
        <v>16</v>
      </c>
      <c r="D12" s="9" t="s">
        <v>478</v>
      </c>
      <c r="E12" s="9"/>
      <c r="F12" s="9" t="s">
        <v>235</v>
      </c>
      <c r="G12" s="9">
        <v>31</v>
      </c>
      <c r="H12" s="9" t="s">
        <v>63</v>
      </c>
      <c r="I12" s="9" t="s">
        <v>63</v>
      </c>
      <c r="J12" s="78">
        <v>0</v>
      </c>
      <c r="K12" s="73">
        <v>0</v>
      </c>
      <c r="L12" s="73">
        <v>0</v>
      </c>
      <c r="M12" s="73">
        <v>0</v>
      </c>
      <c r="N12" s="73">
        <v>0</v>
      </c>
      <c r="O12" s="73">
        <v>158</v>
      </c>
      <c r="P12" s="73">
        <v>0</v>
      </c>
      <c r="Q12" s="68">
        <v>32.26460631114157</v>
      </c>
      <c r="R12" s="87">
        <f aca="true" t="shared" si="1" ref="R12:R75">IF(ISBLANK(C12),"",VLOOKUP(C12,PlayerData,62,FALSE))</f>
      </c>
      <c r="S12" s="15">
        <f aca="true" t="shared" si="2" ref="S12:S75">IF(ISBLANK(C12),"",VLOOKUP(C12,PlayerData,63,FALSE))</f>
      </c>
      <c r="T12"/>
      <c r="U12"/>
      <c r="V12"/>
      <c r="W12"/>
      <c r="X12"/>
    </row>
    <row r="13" spans="2:24" ht="12.75" customHeight="1">
      <c r="B13" s="48">
        <f t="shared" si="0"/>
        <v>3</v>
      </c>
      <c r="C13" s="9" t="s">
        <v>17</v>
      </c>
      <c r="D13" s="9" t="s">
        <v>479</v>
      </c>
      <c r="E13" s="9" t="s">
        <v>214</v>
      </c>
      <c r="F13" s="9" t="s">
        <v>236</v>
      </c>
      <c r="G13" s="9">
        <v>31</v>
      </c>
      <c r="H13" s="9" t="s">
        <v>63</v>
      </c>
      <c r="I13" s="9" t="s">
        <v>63</v>
      </c>
      <c r="J13" s="78">
        <v>0</v>
      </c>
      <c r="K13" s="73">
        <v>47</v>
      </c>
      <c r="L13" s="73">
        <v>0</v>
      </c>
      <c r="M13" s="73">
        <v>0</v>
      </c>
      <c r="N13" s="73">
        <v>0</v>
      </c>
      <c r="O13" s="73">
        <v>0</v>
      </c>
      <c r="P13" s="73">
        <v>0</v>
      </c>
      <c r="Q13" s="68">
        <v>28.891206732445948</v>
      </c>
      <c r="R13" s="87">
        <f t="shared" si="1"/>
      </c>
      <c r="S13" s="15">
        <f t="shared" si="2"/>
      </c>
      <c r="T13"/>
      <c r="U13"/>
      <c r="V13"/>
      <c r="W13"/>
      <c r="X13"/>
    </row>
    <row r="14" spans="2:24" ht="12.75" customHeight="1">
      <c r="B14" s="48">
        <f t="shared" si="0"/>
        <v>4</v>
      </c>
      <c r="C14" s="9" t="s">
        <v>152</v>
      </c>
      <c r="D14" s="9" t="s">
        <v>480</v>
      </c>
      <c r="E14" s="9"/>
      <c r="F14" s="9" t="s">
        <v>235</v>
      </c>
      <c r="G14" s="9">
        <v>32</v>
      </c>
      <c r="H14" s="9" t="s">
        <v>62</v>
      </c>
      <c r="I14" s="9" t="s">
        <v>63</v>
      </c>
      <c r="J14" s="78">
        <v>0</v>
      </c>
      <c r="K14" s="73">
        <v>0</v>
      </c>
      <c r="L14" s="73">
        <v>0</v>
      </c>
      <c r="M14" s="73">
        <v>0</v>
      </c>
      <c r="N14" s="73">
        <v>0</v>
      </c>
      <c r="O14" s="73">
        <v>0</v>
      </c>
      <c r="P14" s="73">
        <v>0</v>
      </c>
      <c r="Q14" s="68">
        <v>25.506764511529177</v>
      </c>
      <c r="R14" s="87">
        <f t="shared" si="1"/>
      </c>
      <c r="S14" s="15">
        <f t="shared" si="2"/>
      </c>
      <c r="T14"/>
      <c r="U14"/>
      <c r="V14"/>
      <c r="W14"/>
      <c r="X14"/>
    </row>
    <row r="15" spans="2:24" ht="12.75" customHeight="1">
      <c r="B15" s="48">
        <f t="shared" si="0"/>
        <v>5</v>
      </c>
      <c r="C15" s="9" t="s">
        <v>18</v>
      </c>
      <c r="D15" s="9" t="s">
        <v>481</v>
      </c>
      <c r="E15" s="9"/>
      <c r="F15" s="9" t="s">
        <v>235</v>
      </c>
      <c r="G15" s="9">
        <v>29</v>
      </c>
      <c r="H15" s="9" t="s">
        <v>63</v>
      </c>
      <c r="I15" s="9" t="s">
        <v>63</v>
      </c>
      <c r="J15" s="78">
        <v>0</v>
      </c>
      <c r="K15" s="73">
        <v>0</v>
      </c>
      <c r="L15" s="73">
        <v>0</v>
      </c>
      <c r="M15" s="73">
        <v>156</v>
      </c>
      <c r="N15" s="73">
        <v>0</v>
      </c>
      <c r="O15" s="73">
        <v>0</v>
      </c>
      <c r="P15" s="73">
        <v>0</v>
      </c>
      <c r="Q15" s="68">
        <v>23.906243078358997</v>
      </c>
      <c r="R15" s="87">
        <f t="shared" si="1"/>
      </c>
      <c r="S15" s="15">
        <f t="shared" si="2"/>
      </c>
      <c r="T15"/>
      <c r="U15"/>
      <c r="V15"/>
      <c r="W15"/>
      <c r="X15"/>
    </row>
    <row r="16" spans="2:24" ht="12.75" customHeight="1">
      <c r="B16" s="48">
        <f t="shared" si="0"/>
        <v>6</v>
      </c>
      <c r="C16" s="9" t="s">
        <v>19</v>
      </c>
      <c r="D16" s="9" t="s">
        <v>482</v>
      </c>
      <c r="E16" s="9"/>
      <c r="F16" s="9" t="s">
        <v>235</v>
      </c>
      <c r="G16" s="9">
        <v>33</v>
      </c>
      <c r="H16" s="9" t="s">
        <v>63</v>
      </c>
      <c r="I16" s="9" t="s">
        <v>63</v>
      </c>
      <c r="J16" s="78">
        <v>0</v>
      </c>
      <c r="K16" s="73">
        <v>0</v>
      </c>
      <c r="L16" s="73">
        <v>0</v>
      </c>
      <c r="M16" s="73">
        <v>0</v>
      </c>
      <c r="N16" s="73">
        <v>0</v>
      </c>
      <c r="O16" s="73">
        <v>146</v>
      </c>
      <c r="P16" s="73">
        <v>0</v>
      </c>
      <c r="Q16" s="68">
        <v>20.163165102407103</v>
      </c>
      <c r="R16" s="87">
        <f t="shared" si="1"/>
      </c>
      <c r="S16" s="15">
        <f t="shared" si="2"/>
      </c>
      <c r="T16"/>
      <c r="U16"/>
      <c r="V16"/>
      <c r="W16"/>
      <c r="X16"/>
    </row>
    <row r="17" spans="2:24" ht="12.75" customHeight="1">
      <c r="B17" s="48">
        <f t="shared" si="0"/>
        <v>7</v>
      </c>
      <c r="C17" s="9" t="s">
        <v>20</v>
      </c>
      <c r="D17" s="9" t="s">
        <v>483</v>
      </c>
      <c r="E17" s="9"/>
      <c r="F17" s="9" t="s">
        <v>235</v>
      </c>
      <c r="G17" s="9">
        <v>32</v>
      </c>
      <c r="H17" s="9" t="s">
        <v>63</v>
      </c>
      <c r="I17" s="9" t="s">
        <v>63</v>
      </c>
      <c r="J17" s="78">
        <v>0</v>
      </c>
      <c r="K17" s="73">
        <v>0</v>
      </c>
      <c r="L17" s="73">
        <v>0</v>
      </c>
      <c r="M17" s="73">
        <v>142</v>
      </c>
      <c r="N17" s="73">
        <v>0</v>
      </c>
      <c r="O17" s="73">
        <v>0</v>
      </c>
      <c r="P17" s="73">
        <v>0</v>
      </c>
      <c r="Q17" s="68">
        <v>19.518553037786756</v>
      </c>
      <c r="R17" s="87">
        <f t="shared" si="1"/>
      </c>
      <c r="S17" s="15">
        <f t="shared" si="2"/>
      </c>
      <c r="T17"/>
      <c r="U17"/>
      <c r="V17"/>
      <c r="W17"/>
      <c r="X17"/>
    </row>
    <row r="18" spans="2:24" ht="12.75" customHeight="1">
      <c r="B18" s="48">
        <f t="shared" si="0"/>
        <v>8</v>
      </c>
      <c r="C18" s="9" t="s">
        <v>153</v>
      </c>
      <c r="D18" s="9" t="s">
        <v>484</v>
      </c>
      <c r="E18" s="9"/>
      <c r="F18" s="9" t="s">
        <v>235</v>
      </c>
      <c r="G18" s="9">
        <v>26</v>
      </c>
      <c r="H18" s="9" t="s">
        <v>62</v>
      </c>
      <c r="I18" s="9" t="s">
        <v>63</v>
      </c>
      <c r="J18" s="78">
        <v>0</v>
      </c>
      <c r="K18" s="73">
        <v>0</v>
      </c>
      <c r="L18" s="73">
        <v>0</v>
      </c>
      <c r="M18" s="73">
        <v>0</v>
      </c>
      <c r="N18" s="73">
        <v>0</v>
      </c>
      <c r="O18" s="73">
        <v>0</v>
      </c>
      <c r="P18" s="73">
        <v>0</v>
      </c>
      <c r="Q18" s="68">
        <v>18.58362130434342</v>
      </c>
      <c r="R18" s="87">
        <f t="shared" si="1"/>
      </c>
      <c r="S18" s="15">
        <f t="shared" si="2"/>
      </c>
      <c r="T18"/>
      <c r="U18"/>
      <c r="V18"/>
      <c r="W18"/>
      <c r="X18"/>
    </row>
    <row r="19" spans="2:24" ht="12.75" customHeight="1">
      <c r="B19" s="48">
        <f t="shared" si="0"/>
        <v>9</v>
      </c>
      <c r="C19" s="9" t="s">
        <v>21</v>
      </c>
      <c r="D19" s="9" t="s">
        <v>485</v>
      </c>
      <c r="E19" s="9"/>
      <c r="F19" s="9" t="s">
        <v>235</v>
      </c>
      <c r="G19" s="9">
        <v>31</v>
      </c>
      <c r="H19" s="9" t="s">
        <v>63</v>
      </c>
      <c r="I19" s="9" t="s">
        <v>63</v>
      </c>
      <c r="J19" s="78">
        <v>0</v>
      </c>
      <c r="K19" s="73">
        <v>140</v>
      </c>
      <c r="L19" s="73">
        <v>0</v>
      </c>
      <c r="M19" s="73">
        <v>0</v>
      </c>
      <c r="N19" s="73">
        <v>0</v>
      </c>
      <c r="O19" s="73">
        <v>0</v>
      </c>
      <c r="P19" s="73">
        <v>0</v>
      </c>
      <c r="Q19" s="68">
        <v>17.663457136476595</v>
      </c>
      <c r="R19" s="87">
        <f t="shared" si="1"/>
      </c>
      <c r="S19" s="15">
        <f t="shared" si="2"/>
      </c>
      <c r="T19"/>
      <c r="U19"/>
      <c r="V19"/>
      <c r="W19"/>
      <c r="X19"/>
    </row>
    <row r="20" spans="2:24" ht="12.75" customHeight="1">
      <c r="B20" s="48">
        <f t="shared" si="0"/>
        <v>10</v>
      </c>
      <c r="C20" s="9" t="s">
        <v>174</v>
      </c>
      <c r="D20" s="9" t="s">
        <v>486</v>
      </c>
      <c r="E20" s="9" t="s">
        <v>214</v>
      </c>
      <c r="F20" s="9" t="s">
        <v>234</v>
      </c>
      <c r="G20" s="9">
        <v>27</v>
      </c>
      <c r="H20" s="9" t="s">
        <v>62</v>
      </c>
      <c r="I20" s="9" t="s">
        <v>63</v>
      </c>
      <c r="J20" s="78">
        <v>0</v>
      </c>
      <c r="K20" s="73">
        <v>0</v>
      </c>
      <c r="L20" s="73">
        <v>0</v>
      </c>
      <c r="M20" s="73">
        <v>0</v>
      </c>
      <c r="N20" s="73">
        <v>0</v>
      </c>
      <c r="O20" s="73">
        <v>0</v>
      </c>
      <c r="P20" s="73">
        <v>0</v>
      </c>
      <c r="Q20" s="68">
        <v>17.10543399802906</v>
      </c>
      <c r="R20" s="87">
        <f t="shared" si="1"/>
      </c>
      <c r="S20" s="15">
        <f t="shared" si="2"/>
      </c>
      <c r="T20"/>
      <c r="U20"/>
      <c r="V20"/>
      <c r="W20"/>
      <c r="X20"/>
    </row>
    <row r="21" spans="2:24" ht="12.75" customHeight="1">
      <c r="B21" s="48">
        <f t="shared" si="0"/>
        <v>11</v>
      </c>
      <c r="C21" s="9" t="s">
        <v>23</v>
      </c>
      <c r="D21" s="9" t="s">
        <v>487</v>
      </c>
      <c r="E21" s="9"/>
      <c r="F21" s="9" t="s">
        <v>235</v>
      </c>
      <c r="G21" s="9">
        <v>30</v>
      </c>
      <c r="H21" s="9" t="s">
        <v>63</v>
      </c>
      <c r="I21" s="9" t="s">
        <v>63</v>
      </c>
      <c r="J21" s="78">
        <v>102</v>
      </c>
      <c r="K21" s="73">
        <v>0</v>
      </c>
      <c r="L21" s="73">
        <v>0</v>
      </c>
      <c r="M21" s="73">
        <v>0</v>
      </c>
      <c r="N21" s="73">
        <v>0</v>
      </c>
      <c r="O21" s="73">
        <v>0</v>
      </c>
      <c r="P21" s="73">
        <v>1</v>
      </c>
      <c r="Q21" s="68">
        <v>16.481096151268147</v>
      </c>
      <c r="R21" s="87">
        <f t="shared" si="1"/>
      </c>
      <c r="S21" s="15">
        <f t="shared" si="2"/>
      </c>
      <c r="T21"/>
      <c r="U21"/>
      <c r="V21"/>
      <c r="W21"/>
      <c r="X21"/>
    </row>
    <row r="22" spans="2:24" ht="12.75" customHeight="1">
      <c r="B22" s="48">
        <f t="shared" si="0"/>
        <v>12</v>
      </c>
      <c r="C22" s="9" t="s">
        <v>22</v>
      </c>
      <c r="D22" s="9" t="s">
        <v>488</v>
      </c>
      <c r="E22" s="9"/>
      <c r="F22" s="9" t="s">
        <v>234</v>
      </c>
      <c r="G22" s="9">
        <v>36</v>
      </c>
      <c r="H22" s="9" t="s">
        <v>63</v>
      </c>
      <c r="I22" s="9" t="s">
        <v>63</v>
      </c>
      <c r="J22" s="78">
        <v>0</v>
      </c>
      <c r="K22" s="73">
        <v>3</v>
      </c>
      <c r="L22" s="73">
        <v>0</v>
      </c>
      <c r="M22" s="73">
        <v>0</v>
      </c>
      <c r="N22" s="73">
        <v>0</v>
      </c>
      <c r="O22" s="73">
        <v>0</v>
      </c>
      <c r="P22" s="73">
        <v>200</v>
      </c>
      <c r="Q22" s="68">
        <v>16.088395257517053</v>
      </c>
      <c r="R22" s="87">
        <f t="shared" si="1"/>
      </c>
      <c r="S22" s="15">
        <f t="shared" si="2"/>
      </c>
      <c r="T22"/>
      <c r="U22"/>
      <c r="V22"/>
      <c r="W22"/>
      <c r="X22"/>
    </row>
    <row r="23" spans="2:24" ht="12.75" customHeight="1">
      <c r="B23" s="48">
        <f t="shared" si="0"/>
        <v>13</v>
      </c>
      <c r="C23" s="9" t="s">
        <v>175</v>
      </c>
      <c r="D23" s="9" t="s">
        <v>338</v>
      </c>
      <c r="E23" s="9" t="s">
        <v>214</v>
      </c>
      <c r="F23" s="9" t="s">
        <v>236</v>
      </c>
      <c r="G23" s="9">
        <v>30</v>
      </c>
      <c r="H23" s="9" t="s">
        <v>62</v>
      </c>
      <c r="I23" s="9" t="s">
        <v>63</v>
      </c>
      <c r="J23" s="78">
        <v>0</v>
      </c>
      <c r="K23" s="73">
        <v>0</v>
      </c>
      <c r="L23" s="73">
        <v>0</v>
      </c>
      <c r="M23" s="73">
        <v>0</v>
      </c>
      <c r="N23" s="73">
        <v>0</v>
      </c>
      <c r="O23" s="73">
        <v>0</v>
      </c>
      <c r="P23" s="73">
        <v>0</v>
      </c>
      <c r="Q23" s="68">
        <v>13.251244703299715</v>
      </c>
      <c r="R23" s="87">
        <f t="shared" si="1"/>
      </c>
      <c r="S23" s="15">
        <f t="shared" si="2"/>
      </c>
      <c r="T23"/>
      <c r="U23"/>
      <c r="V23"/>
      <c r="W23"/>
      <c r="X23"/>
    </row>
    <row r="24" spans="2:24" ht="12.75" customHeight="1">
      <c r="B24" s="48">
        <f t="shared" si="0"/>
        <v>14</v>
      </c>
      <c r="C24" s="9" t="s">
        <v>24</v>
      </c>
      <c r="D24" s="9" t="s">
        <v>339</v>
      </c>
      <c r="E24" s="9" t="s">
        <v>214</v>
      </c>
      <c r="F24" s="9" t="s">
        <v>236</v>
      </c>
      <c r="G24" s="9">
        <v>25</v>
      </c>
      <c r="H24" s="9" t="s">
        <v>63</v>
      </c>
      <c r="I24" s="9" t="s">
        <v>63</v>
      </c>
      <c r="J24" s="78">
        <v>0</v>
      </c>
      <c r="K24" s="73">
        <v>0</v>
      </c>
      <c r="L24" s="73">
        <v>0</v>
      </c>
      <c r="M24" s="73">
        <v>0</v>
      </c>
      <c r="N24" s="73">
        <v>0</v>
      </c>
      <c r="O24" s="73">
        <v>133</v>
      </c>
      <c r="P24" s="73">
        <v>0</v>
      </c>
      <c r="Q24" s="68">
        <v>12.500281253840273</v>
      </c>
      <c r="R24" s="87">
        <f t="shared" si="1"/>
      </c>
      <c r="S24" s="15">
        <f t="shared" si="2"/>
      </c>
      <c r="T24"/>
      <c r="U24"/>
      <c r="V24"/>
      <c r="W24"/>
      <c r="X24"/>
    </row>
    <row r="25" spans="2:24" ht="12.75" customHeight="1">
      <c r="B25" s="48">
        <f t="shared" si="0"/>
        <v>15</v>
      </c>
      <c r="C25" s="9" t="s">
        <v>28</v>
      </c>
      <c r="D25" s="9" t="s">
        <v>340</v>
      </c>
      <c r="E25" s="9"/>
      <c r="F25" s="9" t="s">
        <v>236</v>
      </c>
      <c r="G25" s="9">
        <v>29</v>
      </c>
      <c r="H25" s="9" t="s">
        <v>63</v>
      </c>
      <c r="I25" s="9" t="s">
        <v>63</v>
      </c>
      <c r="J25" s="78">
        <v>0</v>
      </c>
      <c r="K25" s="73">
        <v>0</v>
      </c>
      <c r="L25" s="73">
        <v>0</v>
      </c>
      <c r="M25" s="73">
        <v>149</v>
      </c>
      <c r="N25" s="73">
        <v>0</v>
      </c>
      <c r="O25" s="73">
        <v>0</v>
      </c>
      <c r="P25" s="73">
        <v>0</v>
      </c>
      <c r="Q25" s="68">
        <v>9.280456705376153</v>
      </c>
      <c r="R25" s="87">
        <f t="shared" si="1"/>
      </c>
      <c r="S25" s="15">
        <f t="shared" si="2"/>
      </c>
      <c r="T25"/>
      <c r="U25"/>
      <c r="V25"/>
      <c r="W25"/>
      <c r="X25"/>
    </row>
    <row r="26" spans="2:24" ht="12.75" customHeight="1">
      <c r="B26" s="48">
        <f t="shared" si="0"/>
        <v>16</v>
      </c>
      <c r="C26" s="9" t="s">
        <v>25</v>
      </c>
      <c r="D26" s="9" t="s">
        <v>341</v>
      </c>
      <c r="E26" s="9"/>
      <c r="F26" s="9" t="s">
        <v>235</v>
      </c>
      <c r="G26" s="9">
        <v>30</v>
      </c>
      <c r="H26" s="9" t="s">
        <v>63</v>
      </c>
      <c r="I26" s="9" t="s">
        <v>63</v>
      </c>
      <c r="J26" s="78">
        <v>132</v>
      </c>
      <c r="K26" s="73">
        <v>0</v>
      </c>
      <c r="L26" s="73">
        <v>0</v>
      </c>
      <c r="M26" s="73">
        <v>0</v>
      </c>
      <c r="N26" s="73">
        <v>0</v>
      </c>
      <c r="O26" s="73">
        <v>0</v>
      </c>
      <c r="P26" s="73">
        <v>0</v>
      </c>
      <c r="Q26" s="68">
        <v>8.115418347923331</v>
      </c>
      <c r="R26" s="87">
        <f t="shared" si="1"/>
      </c>
      <c r="S26" s="15">
        <f t="shared" si="2"/>
      </c>
      <c r="T26"/>
      <c r="U26"/>
      <c r="V26"/>
      <c r="W26"/>
      <c r="X26"/>
    </row>
    <row r="27" spans="2:24" ht="12.75" customHeight="1">
      <c r="B27" s="48">
        <f t="shared" si="0"/>
        <v>17</v>
      </c>
      <c r="C27" s="9" t="s">
        <v>26</v>
      </c>
      <c r="D27" s="9" t="s">
        <v>342</v>
      </c>
      <c r="E27" s="9"/>
      <c r="F27" s="9" t="s">
        <v>235</v>
      </c>
      <c r="G27" s="9">
        <v>32</v>
      </c>
      <c r="H27" s="9" t="s">
        <v>63</v>
      </c>
      <c r="I27" s="9" t="s">
        <v>63</v>
      </c>
      <c r="J27" s="78">
        <v>0</v>
      </c>
      <c r="K27" s="73">
        <v>0</v>
      </c>
      <c r="L27" s="73">
        <v>136</v>
      </c>
      <c r="M27" s="73">
        <v>0</v>
      </c>
      <c r="N27" s="73">
        <v>0</v>
      </c>
      <c r="O27" s="73">
        <v>0</v>
      </c>
      <c r="P27" s="73">
        <v>0</v>
      </c>
      <c r="Q27" s="68">
        <v>7.518628927007453</v>
      </c>
      <c r="R27" s="87">
        <f t="shared" si="1"/>
      </c>
      <c r="S27" s="15">
        <f t="shared" si="2"/>
      </c>
      <c r="T27"/>
      <c r="U27"/>
      <c r="V27"/>
      <c r="W27"/>
      <c r="X27"/>
    </row>
    <row r="28" spans="2:24" ht="12.75" customHeight="1">
      <c r="B28" s="48">
        <f t="shared" si="0"/>
        <v>18</v>
      </c>
      <c r="C28" s="9" t="s">
        <v>185</v>
      </c>
      <c r="D28" s="9" t="s">
        <v>343</v>
      </c>
      <c r="E28" s="9"/>
      <c r="F28" s="9" t="s">
        <v>236</v>
      </c>
      <c r="G28" s="9">
        <v>26</v>
      </c>
      <c r="H28" s="9" t="s">
        <v>66</v>
      </c>
      <c r="I28" s="9" t="s">
        <v>63</v>
      </c>
      <c r="J28" s="78">
        <v>0</v>
      </c>
      <c r="K28" s="73">
        <v>0</v>
      </c>
      <c r="L28" s="73">
        <v>0</v>
      </c>
      <c r="M28" s="73">
        <v>0</v>
      </c>
      <c r="N28" s="73">
        <v>0</v>
      </c>
      <c r="O28" s="73">
        <v>0</v>
      </c>
      <c r="P28" s="73">
        <v>0</v>
      </c>
      <c r="Q28" s="68">
        <v>7.064721451634168</v>
      </c>
      <c r="R28" s="87">
        <f t="shared" si="1"/>
      </c>
      <c r="S28" s="15">
        <f t="shared" si="2"/>
      </c>
      <c r="T28"/>
      <c r="U28"/>
      <c r="V28"/>
      <c r="W28"/>
      <c r="X28"/>
    </row>
    <row r="29" spans="2:24" ht="12.75" customHeight="1">
      <c r="B29" s="48">
        <f t="shared" si="0"/>
        <v>19</v>
      </c>
      <c r="C29" s="9" t="s">
        <v>27</v>
      </c>
      <c r="D29" s="9" t="s">
        <v>344</v>
      </c>
      <c r="E29" s="9"/>
      <c r="F29" s="9" t="s">
        <v>235</v>
      </c>
      <c r="G29" s="9">
        <v>32</v>
      </c>
      <c r="H29" s="9" t="s">
        <v>63</v>
      </c>
      <c r="I29" s="9" t="s">
        <v>63</v>
      </c>
      <c r="J29" s="78">
        <v>0</v>
      </c>
      <c r="K29" s="73">
        <v>0</v>
      </c>
      <c r="L29" s="73">
        <v>0</v>
      </c>
      <c r="M29" s="73">
        <v>0</v>
      </c>
      <c r="N29" s="73">
        <v>0</v>
      </c>
      <c r="O29" s="73">
        <v>143</v>
      </c>
      <c r="P29" s="73">
        <v>0</v>
      </c>
      <c r="Q29" s="68">
        <v>6.517492749998774</v>
      </c>
      <c r="R29" s="87">
        <f t="shared" si="1"/>
      </c>
      <c r="S29" s="15">
        <f t="shared" si="2"/>
      </c>
      <c r="T29"/>
      <c r="U29"/>
      <c r="V29"/>
      <c r="W29"/>
      <c r="X29"/>
    </row>
    <row r="30" spans="2:24" ht="12.75" customHeight="1">
      <c r="B30" s="48">
        <f t="shared" si="0"/>
        <v>20</v>
      </c>
      <c r="C30" s="9" t="s">
        <v>29</v>
      </c>
      <c r="D30" s="9" t="s">
        <v>345</v>
      </c>
      <c r="E30" s="9"/>
      <c r="F30" s="9" t="s">
        <v>236</v>
      </c>
      <c r="G30" s="9">
        <v>32</v>
      </c>
      <c r="H30" s="9" t="s">
        <v>63</v>
      </c>
      <c r="I30" s="9" t="s">
        <v>63</v>
      </c>
      <c r="J30" s="78">
        <v>0</v>
      </c>
      <c r="K30" s="73">
        <v>1</v>
      </c>
      <c r="L30" s="73">
        <v>26</v>
      </c>
      <c r="M30" s="73">
        <v>40</v>
      </c>
      <c r="N30" s="73">
        <v>7</v>
      </c>
      <c r="O30" s="73">
        <v>64</v>
      </c>
      <c r="P30" s="73">
        <v>0</v>
      </c>
      <c r="Q30" s="68">
        <v>5.7976129138264145</v>
      </c>
      <c r="R30" s="87">
        <f t="shared" si="1"/>
      </c>
      <c r="S30" s="15">
        <f t="shared" si="2"/>
      </c>
      <c r="T30"/>
      <c r="U30"/>
      <c r="V30"/>
      <c r="W30"/>
      <c r="X30"/>
    </row>
    <row r="31" spans="2:24" ht="12.75" customHeight="1">
      <c r="B31" s="48">
        <f t="shared" si="0"/>
        <v>21</v>
      </c>
      <c r="C31" s="9" t="s">
        <v>448</v>
      </c>
      <c r="D31" s="9" t="s">
        <v>346</v>
      </c>
      <c r="E31" s="9"/>
      <c r="F31" s="9" t="s">
        <v>234</v>
      </c>
      <c r="G31" s="9">
        <v>34</v>
      </c>
      <c r="H31" s="9" t="s">
        <v>66</v>
      </c>
      <c r="I31" s="9" t="s">
        <v>63</v>
      </c>
      <c r="J31" s="78">
        <v>0</v>
      </c>
      <c r="K31" s="73">
        <v>0</v>
      </c>
      <c r="L31" s="73">
        <v>0</v>
      </c>
      <c r="M31" s="73">
        <v>0</v>
      </c>
      <c r="N31" s="73">
        <v>0</v>
      </c>
      <c r="O31" s="73">
        <v>0</v>
      </c>
      <c r="P31" s="73">
        <v>0</v>
      </c>
      <c r="Q31" s="68">
        <v>4.9520881313954925</v>
      </c>
      <c r="R31" s="87">
        <f t="shared" si="1"/>
      </c>
      <c r="S31" s="15">
        <f t="shared" si="2"/>
      </c>
      <c r="T31"/>
      <c r="U31"/>
      <c r="V31"/>
      <c r="W31"/>
      <c r="X31"/>
    </row>
    <row r="32" spans="2:24" ht="12.75" customHeight="1">
      <c r="B32" s="48">
        <f t="shared" si="0"/>
        <v>22</v>
      </c>
      <c r="C32" s="9" t="s">
        <v>32</v>
      </c>
      <c r="D32" s="9" t="s">
        <v>347</v>
      </c>
      <c r="E32" s="9"/>
      <c r="F32" s="9" t="s">
        <v>235</v>
      </c>
      <c r="G32" s="9">
        <v>32</v>
      </c>
      <c r="H32" s="9" t="s">
        <v>63</v>
      </c>
      <c r="I32" s="9" t="s">
        <v>63</v>
      </c>
      <c r="J32" s="78">
        <v>0</v>
      </c>
      <c r="K32" s="73">
        <v>0</v>
      </c>
      <c r="L32" s="73">
        <v>0</v>
      </c>
      <c r="M32" s="73">
        <v>0</v>
      </c>
      <c r="N32" s="73">
        <v>120</v>
      </c>
      <c r="O32" s="73">
        <v>0</v>
      </c>
      <c r="P32" s="73">
        <v>0</v>
      </c>
      <c r="Q32" s="68">
        <v>4.539235418817826</v>
      </c>
      <c r="R32" s="87">
        <f t="shared" si="1"/>
      </c>
      <c r="S32" s="15">
        <f t="shared" si="2"/>
      </c>
      <c r="T32"/>
      <c r="U32"/>
      <c r="V32"/>
      <c r="W32"/>
      <c r="X32"/>
    </row>
    <row r="33" spans="2:24" ht="12.75" customHeight="1">
      <c r="B33" s="48">
        <f t="shared" si="0"/>
        <v>23</v>
      </c>
      <c r="C33" s="9" t="s">
        <v>176</v>
      </c>
      <c r="D33" s="9" t="s">
        <v>348</v>
      </c>
      <c r="E33" s="9"/>
      <c r="F33" s="9" t="s">
        <v>236</v>
      </c>
      <c r="G33" s="9">
        <v>35</v>
      </c>
      <c r="H33" s="9" t="s">
        <v>62</v>
      </c>
      <c r="I33" s="9" t="s">
        <v>63</v>
      </c>
      <c r="J33" s="78">
        <v>0</v>
      </c>
      <c r="K33" s="73">
        <v>0</v>
      </c>
      <c r="L33" s="73">
        <v>0</v>
      </c>
      <c r="M33" s="73">
        <v>0</v>
      </c>
      <c r="N33" s="73">
        <v>0</v>
      </c>
      <c r="O33" s="73">
        <v>0</v>
      </c>
      <c r="P33" s="73">
        <v>0</v>
      </c>
      <c r="Q33" s="68">
        <v>4.334321262193372</v>
      </c>
      <c r="R33" s="87">
        <f t="shared" si="1"/>
      </c>
      <c r="S33" s="15">
        <f t="shared" si="2"/>
      </c>
      <c r="T33"/>
      <c r="U33"/>
      <c r="V33"/>
      <c r="W33"/>
      <c r="X33"/>
    </row>
    <row r="34" spans="2:24" ht="12.75" customHeight="1">
      <c r="B34" s="48">
        <f t="shared" si="0"/>
        <v>24</v>
      </c>
      <c r="C34" s="9" t="s">
        <v>30</v>
      </c>
      <c r="D34" s="9" t="s">
        <v>349</v>
      </c>
      <c r="E34" s="9"/>
      <c r="F34" s="9" t="s">
        <v>234</v>
      </c>
      <c r="G34" s="9">
        <v>37</v>
      </c>
      <c r="H34" s="9" t="s">
        <v>63</v>
      </c>
      <c r="I34" s="9" t="s">
        <v>63</v>
      </c>
      <c r="J34" s="78">
        <v>0</v>
      </c>
      <c r="K34" s="73">
        <v>6</v>
      </c>
      <c r="L34" s="73">
        <v>0</v>
      </c>
      <c r="M34" s="73">
        <v>0</v>
      </c>
      <c r="N34" s="73">
        <v>0</v>
      </c>
      <c r="O34" s="73">
        <v>99</v>
      </c>
      <c r="P34" s="73">
        <v>0</v>
      </c>
      <c r="Q34" s="68">
        <v>4.015766253846909</v>
      </c>
      <c r="R34" s="87">
        <f t="shared" si="1"/>
      </c>
      <c r="S34" s="15">
        <f t="shared" si="2"/>
      </c>
      <c r="T34"/>
      <c r="U34"/>
      <c r="V34"/>
      <c r="W34"/>
      <c r="X34"/>
    </row>
    <row r="35" spans="2:24" ht="12.75" customHeight="1">
      <c r="B35" s="48">
        <f t="shared" si="0"/>
        <v>25</v>
      </c>
      <c r="C35" s="9" t="s">
        <v>31</v>
      </c>
      <c r="D35" s="9" t="s">
        <v>350</v>
      </c>
      <c r="E35" s="9"/>
      <c r="F35" s="9" t="s">
        <v>234</v>
      </c>
      <c r="G35" s="9">
        <v>26</v>
      </c>
      <c r="H35" s="9" t="s">
        <v>63</v>
      </c>
      <c r="I35" s="9" t="s">
        <v>63</v>
      </c>
      <c r="J35" s="78">
        <v>0</v>
      </c>
      <c r="K35" s="73">
        <v>11</v>
      </c>
      <c r="L35" s="73">
        <v>0</v>
      </c>
      <c r="M35" s="73">
        <v>0</v>
      </c>
      <c r="N35" s="73">
        <v>0</v>
      </c>
      <c r="O35" s="73">
        <v>70</v>
      </c>
      <c r="P35" s="73">
        <v>0</v>
      </c>
      <c r="Q35" s="68">
        <v>3.5270615381968513</v>
      </c>
      <c r="R35" s="87">
        <f t="shared" si="1"/>
      </c>
      <c r="S35" s="15">
        <f t="shared" si="2"/>
      </c>
      <c r="T35"/>
      <c r="U35"/>
      <c r="V35"/>
      <c r="W35"/>
      <c r="X35"/>
    </row>
    <row r="36" spans="2:24" ht="12.75" customHeight="1">
      <c r="B36" s="48">
        <f t="shared" si="0"/>
        <v>26</v>
      </c>
      <c r="C36" s="9" t="s">
        <v>178</v>
      </c>
      <c r="D36" s="9" t="s">
        <v>351</v>
      </c>
      <c r="E36" s="9"/>
      <c r="F36" s="9" t="s">
        <v>236</v>
      </c>
      <c r="G36" s="9">
        <v>31</v>
      </c>
      <c r="H36" s="9" t="s">
        <v>62</v>
      </c>
      <c r="I36" s="9" t="s">
        <v>63</v>
      </c>
      <c r="J36" s="78">
        <v>0</v>
      </c>
      <c r="K36" s="73">
        <v>0</v>
      </c>
      <c r="L36" s="73">
        <v>0</v>
      </c>
      <c r="M36" s="73">
        <v>0</v>
      </c>
      <c r="N36" s="73">
        <v>0</v>
      </c>
      <c r="O36" s="73">
        <v>0</v>
      </c>
      <c r="P36" s="73">
        <v>0</v>
      </c>
      <c r="Q36" s="68">
        <v>3.0711943751534365</v>
      </c>
      <c r="R36" s="87">
        <f t="shared" si="1"/>
      </c>
      <c r="S36" s="15">
        <f t="shared" si="2"/>
      </c>
      <c r="T36"/>
      <c r="U36"/>
      <c r="V36"/>
      <c r="W36"/>
      <c r="X36"/>
    </row>
    <row r="37" spans="2:24" ht="12.75" customHeight="1">
      <c r="B37" s="48">
        <f t="shared" si="0"/>
        <v>27</v>
      </c>
      <c r="C37" s="9" t="s">
        <v>33</v>
      </c>
      <c r="D37" s="9" t="s">
        <v>352</v>
      </c>
      <c r="E37" s="9"/>
      <c r="F37" s="9" t="s">
        <v>236</v>
      </c>
      <c r="G37" s="9">
        <v>31</v>
      </c>
      <c r="H37" s="9" t="s">
        <v>63</v>
      </c>
      <c r="I37" s="9" t="s">
        <v>63</v>
      </c>
      <c r="J37" s="78">
        <v>0</v>
      </c>
      <c r="K37" s="73">
        <v>0</v>
      </c>
      <c r="L37" s="73">
        <v>0</v>
      </c>
      <c r="M37" s="73">
        <v>0</v>
      </c>
      <c r="N37" s="73">
        <v>0</v>
      </c>
      <c r="O37" s="73">
        <v>148</v>
      </c>
      <c r="P37" s="73">
        <v>0</v>
      </c>
      <c r="Q37" s="68">
        <v>2.5206285490172924</v>
      </c>
      <c r="R37" s="87">
        <f t="shared" si="1"/>
      </c>
      <c r="S37" s="15">
        <f t="shared" si="2"/>
      </c>
      <c r="T37"/>
      <c r="U37"/>
      <c r="V37"/>
      <c r="W37"/>
      <c r="X37"/>
    </row>
    <row r="38" spans="2:24" ht="12.75" customHeight="1">
      <c r="B38" s="48">
        <f t="shared" si="0"/>
        <v>28</v>
      </c>
      <c r="C38" s="9" t="s">
        <v>186</v>
      </c>
      <c r="D38" s="9" t="s">
        <v>353</v>
      </c>
      <c r="E38" s="9"/>
      <c r="F38" s="9" t="s">
        <v>234</v>
      </c>
      <c r="G38" s="9">
        <v>30</v>
      </c>
      <c r="H38" s="9" t="s">
        <v>66</v>
      </c>
      <c r="I38" s="9" t="s">
        <v>63</v>
      </c>
      <c r="J38" s="78">
        <v>0</v>
      </c>
      <c r="K38" s="73">
        <v>0</v>
      </c>
      <c r="L38" s="73">
        <v>0</v>
      </c>
      <c r="M38" s="73">
        <v>0</v>
      </c>
      <c r="N38" s="73">
        <v>0</v>
      </c>
      <c r="O38" s="73">
        <v>0</v>
      </c>
      <c r="P38" s="73">
        <v>0</v>
      </c>
      <c r="Q38" s="68">
        <v>1.925387688438007</v>
      </c>
      <c r="R38" s="87">
        <f t="shared" si="1"/>
      </c>
      <c r="S38" s="15">
        <f t="shared" si="2"/>
      </c>
      <c r="T38"/>
      <c r="U38"/>
      <c r="V38"/>
      <c r="W38"/>
      <c r="X38"/>
    </row>
    <row r="39" spans="2:24" ht="12.75" customHeight="1">
      <c r="B39" s="48">
        <f t="shared" si="0"/>
        <v>29</v>
      </c>
      <c r="C39" s="9" t="s">
        <v>189</v>
      </c>
      <c r="D39" s="9" t="s">
        <v>354</v>
      </c>
      <c r="E39" s="9"/>
      <c r="F39" s="9" t="s">
        <v>234</v>
      </c>
      <c r="G39" s="9">
        <v>30</v>
      </c>
      <c r="H39" s="9" t="s">
        <v>66</v>
      </c>
      <c r="I39" s="9" t="s">
        <v>63</v>
      </c>
      <c r="J39" s="78">
        <v>0</v>
      </c>
      <c r="K39" s="73">
        <v>0</v>
      </c>
      <c r="L39" s="73">
        <v>0</v>
      </c>
      <c r="M39" s="73">
        <v>0</v>
      </c>
      <c r="N39" s="73">
        <v>0</v>
      </c>
      <c r="O39" s="73">
        <v>0</v>
      </c>
      <c r="P39" s="73">
        <v>0</v>
      </c>
      <c r="Q39" s="68">
        <v>1.8948326792291554</v>
      </c>
      <c r="R39" s="87">
        <f t="shared" si="1"/>
      </c>
      <c r="S39" s="15">
        <f t="shared" si="2"/>
      </c>
      <c r="T39"/>
      <c r="U39"/>
      <c r="V39"/>
      <c r="W39"/>
      <c r="X39"/>
    </row>
    <row r="40" spans="2:24" ht="12.75" customHeight="1">
      <c r="B40" s="48">
        <f t="shared" si="0"/>
        <v>30</v>
      </c>
      <c r="C40" s="9" t="s">
        <v>34</v>
      </c>
      <c r="D40" s="9" t="s">
        <v>355</v>
      </c>
      <c r="E40" s="9"/>
      <c r="F40" s="9" t="s">
        <v>234</v>
      </c>
      <c r="G40" s="9">
        <v>31</v>
      </c>
      <c r="H40" s="9" t="s">
        <v>63</v>
      </c>
      <c r="I40" s="9" t="s">
        <v>63</v>
      </c>
      <c r="J40" s="78">
        <v>0</v>
      </c>
      <c r="K40" s="73">
        <v>0</v>
      </c>
      <c r="L40" s="73">
        <v>0</v>
      </c>
      <c r="M40" s="73">
        <v>0</v>
      </c>
      <c r="N40" s="73">
        <v>0</v>
      </c>
      <c r="O40" s="73">
        <v>135</v>
      </c>
      <c r="P40" s="73">
        <v>0</v>
      </c>
      <c r="Q40" s="68">
        <v>1.480603223948664</v>
      </c>
      <c r="R40" s="87">
        <f t="shared" si="1"/>
      </c>
      <c r="S40" s="15">
        <f t="shared" si="2"/>
      </c>
      <c r="T40"/>
      <c r="U40"/>
      <c r="V40"/>
      <c r="W40"/>
      <c r="X40"/>
    </row>
    <row r="41" spans="2:24" ht="12.75" customHeight="1">
      <c r="B41" s="48">
        <f t="shared" si="0"/>
        <v>31</v>
      </c>
      <c r="C41" s="9" t="s">
        <v>151</v>
      </c>
      <c r="D41" s="9" t="s">
        <v>356</v>
      </c>
      <c r="E41" s="9"/>
      <c r="F41" s="9" t="s">
        <v>235</v>
      </c>
      <c r="G41" s="9">
        <v>28</v>
      </c>
      <c r="H41" s="9" t="s">
        <v>62</v>
      </c>
      <c r="I41" s="9" t="s">
        <v>63</v>
      </c>
      <c r="J41" s="78">
        <v>0</v>
      </c>
      <c r="K41" s="73">
        <v>0</v>
      </c>
      <c r="L41" s="73">
        <v>0</v>
      </c>
      <c r="M41" s="73">
        <v>0</v>
      </c>
      <c r="N41" s="73">
        <v>0</v>
      </c>
      <c r="O41" s="73">
        <v>0</v>
      </c>
      <c r="P41" s="73">
        <v>0</v>
      </c>
      <c r="Q41" s="68">
        <v>-1.1410557409055828</v>
      </c>
      <c r="R41" s="87">
        <f t="shared" si="1"/>
      </c>
      <c r="S41" s="15">
        <f t="shared" si="2"/>
      </c>
      <c r="T41"/>
      <c r="U41"/>
      <c r="V41"/>
      <c r="W41"/>
      <c r="X41"/>
    </row>
    <row r="42" spans="2:24" ht="12.75" customHeight="1">
      <c r="B42" s="48">
        <f t="shared" si="0"/>
        <v>32</v>
      </c>
      <c r="C42" s="9" t="s">
        <v>180</v>
      </c>
      <c r="D42" s="9" t="s">
        <v>357</v>
      </c>
      <c r="E42" s="9"/>
      <c r="F42" s="9" t="s">
        <v>234</v>
      </c>
      <c r="G42" s="9">
        <v>25</v>
      </c>
      <c r="H42" s="9" t="s">
        <v>62</v>
      </c>
      <c r="I42" s="9" t="s">
        <v>63</v>
      </c>
      <c r="J42" s="78">
        <v>0</v>
      </c>
      <c r="K42" s="73">
        <v>0</v>
      </c>
      <c r="L42" s="73">
        <v>0</v>
      </c>
      <c r="M42" s="73">
        <v>0</v>
      </c>
      <c r="N42" s="73">
        <v>0</v>
      </c>
      <c r="O42" s="73">
        <v>0</v>
      </c>
      <c r="P42" s="73">
        <v>0</v>
      </c>
      <c r="Q42" s="68">
        <v>-1.573015364730966</v>
      </c>
      <c r="R42" s="87">
        <f t="shared" si="1"/>
      </c>
      <c r="S42" s="15">
        <f t="shared" si="2"/>
      </c>
      <c r="T42"/>
      <c r="U42"/>
      <c r="V42"/>
      <c r="W42"/>
      <c r="X42"/>
    </row>
    <row r="43" spans="2:24" ht="12.75" customHeight="1">
      <c r="B43" s="48">
        <f t="shared" si="0"/>
        <v>33</v>
      </c>
      <c r="C43" s="9" t="s">
        <v>173</v>
      </c>
      <c r="D43" s="9" t="s">
        <v>358</v>
      </c>
      <c r="E43" s="9"/>
      <c r="F43" s="9" t="s">
        <v>235</v>
      </c>
      <c r="G43" s="9">
        <v>27</v>
      </c>
      <c r="H43" s="9" t="s">
        <v>62</v>
      </c>
      <c r="I43" s="9" t="s">
        <v>63</v>
      </c>
      <c r="J43" s="78">
        <v>0</v>
      </c>
      <c r="K43" s="73">
        <v>0</v>
      </c>
      <c r="L43" s="73">
        <v>0</v>
      </c>
      <c r="M43" s="73">
        <v>0</v>
      </c>
      <c r="N43" s="73">
        <v>0</v>
      </c>
      <c r="O43" s="73">
        <v>0</v>
      </c>
      <c r="P43" s="73">
        <v>0</v>
      </c>
      <c r="Q43" s="68">
        <v>-1.7382002398323597</v>
      </c>
      <c r="R43" s="87">
        <f t="shared" si="1"/>
      </c>
      <c r="S43" s="15">
        <f t="shared" si="2"/>
      </c>
      <c r="T43"/>
      <c r="U43"/>
      <c r="V43"/>
      <c r="W43"/>
      <c r="X43"/>
    </row>
    <row r="44" spans="2:24" ht="12.75" customHeight="1">
      <c r="B44" s="48">
        <f t="shared" si="0"/>
        <v>34</v>
      </c>
      <c r="C44" s="9" t="s">
        <v>182</v>
      </c>
      <c r="D44" s="9" t="s">
        <v>359</v>
      </c>
      <c r="E44" s="9"/>
      <c r="F44" s="9" t="s">
        <v>234</v>
      </c>
      <c r="G44" s="9">
        <v>26</v>
      </c>
      <c r="H44" s="9" t="s">
        <v>62</v>
      </c>
      <c r="I44" s="9" t="s">
        <v>63</v>
      </c>
      <c r="J44" s="78">
        <v>0</v>
      </c>
      <c r="K44" s="73">
        <v>0</v>
      </c>
      <c r="L44" s="73">
        <v>0</v>
      </c>
      <c r="M44" s="73">
        <v>0</v>
      </c>
      <c r="N44" s="73">
        <v>0</v>
      </c>
      <c r="O44" s="73">
        <v>0</v>
      </c>
      <c r="P44" s="73">
        <v>0</v>
      </c>
      <c r="Q44" s="68">
        <v>-2.538465931556263</v>
      </c>
      <c r="R44" s="87">
        <f t="shared" si="1"/>
      </c>
      <c r="S44" s="15">
        <f t="shared" si="2"/>
      </c>
      <c r="T44"/>
      <c r="U44"/>
      <c r="V44"/>
      <c r="W44"/>
      <c r="X44"/>
    </row>
    <row r="45" spans="2:24" ht="12.75" customHeight="1">
      <c r="B45" s="48">
        <f t="shared" si="0"/>
        <v>35</v>
      </c>
      <c r="C45" s="9" t="s">
        <v>184</v>
      </c>
      <c r="D45" s="9" t="s">
        <v>360</v>
      </c>
      <c r="E45" s="9"/>
      <c r="F45" s="9" t="s">
        <v>235</v>
      </c>
      <c r="G45" s="9">
        <v>33</v>
      </c>
      <c r="H45" s="9" t="s">
        <v>66</v>
      </c>
      <c r="I45" s="9" t="s">
        <v>63</v>
      </c>
      <c r="J45" s="78">
        <v>0</v>
      </c>
      <c r="K45" s="73">
        <v>0</v>
      </c>
      <c r="L45" s="73">
        <v>0</v>
      </c>
      <c r="M45" s="73">
        <v>0</v>
      </c>
      <c r="N45" s="73">
        <v>0</v>
      </c>
      <c r="O45" s="73">
        <v>0</v>
      </c>
      <c r="P45" s="73">
        <v>0</v>
      </c>
      <c r="Q45" s="68">
        <v>-2.7135269532028876</v>
      </c>
      <c r="R45" s="87">
        <f t="shared" si="1"/>
      </c>
      <c r="S45" s="15">
        <f t="shared" si="2"/>
      </c>
      <c r="T45"/>
      <c r="U45"/>
      <c r="V45"/>
      <c r="W45"/>
      <c r="X45"/>
    </row>
    <row r="46" spans="2:24" ht="12.75" customHeight="1">
      <c r="B46" s="48">
        <f t="shared" si="0"/>
        <v>36</v>
      </c>
      <c r="C46" s="9" t="s">
        <v>36</v>
      </c>
      <c r="D46" s="9" t="s">
        <v>361</v>
      </c>
      <c r="E46" s="9"/>
      <c r="F46" s="9" t="s">
        <v>234</v>
      </c>
      <c r="G46" s="9">
        <v>24</v>
      </c>
      <c r="H46" s="9" t="s">
        <v>63</v>
      </c>
      <c r="I46" s="9" t="s">
        <v>63</v>
      </c>
      <c r="J46" s="78">
        <v>127</v>
      </c>
      <c r="K46" s="73">
        <v>4</v>
      </c>
      <c r="L46" s="73">
        <v>0</v>
      </c>
      <c r="M46" s="73">
        <v>0</v>
      </c>
      <c r="N46" s="73">
        <v>0</v>
      </c>
      <c r="O46" s="73">
        <v>0</v>
      </c>
      <c r="P46" s="73">
        <v>0</v>
      </c>
      <c r="Q46" s="68">
        <v>-2.7701945387892652</v>
      </c>
      <c r="R46" s="87">
        <f t="shared" si="1"/>
      </c>
      <c r="S46" s="15">
        <f t="shared" si="2"/>
      </c>
      <c r="T46"/>
      <c r="U46"/>
      <c r="V46"/>
      <c r="W46"/>
      <c r="X46"/>
    </row>
    <row r="47" spans="2:24" ht="12.75" customHeight="1">
      <c r="B47" s="48">
        <f t="shared" si="0"/>
        <v>37</v>
      </c>
      <c r="C47" s="9" t="s">
        <v>35</v>
      </c>
      <c r="D47" s="9" t="s">
        <v>362</v>
      </c>
      <c r="E47" s="9"/>
      <c r="F47" s="9" t="s">
        <v>236</v>
      </c>
      <c r="G47" s="9">
        <v>27</v>
      </c>
      <c r="H47" s="9" t="s">
        <v>63</v>
      </c>
      <c r="I47" s="9" t="s">
        <v>63</v>
      </c>
      <c r="J47" s="78">
        <v>0</v>
      </c>
      <c r="K47" s="73">
        <v>0</v>
      </c>
      <c r="L47" s="73">
        <v>1</v>
      </c>
      <c r="M47" s="73">
        <v>28</v>
      </c>
      <c r="N47" s="73">
        <v>23</v>
      </c>
      <c r="O47" s="73">
        <v>0</v>
      </c>
      <c r="P47" s="73">
        <v>0</v>
      </c>
      <c r="Q47" s="68">
        <v>-2.8694205209423984</v>
      </c>
      <c r="R47" s="87">
        <f t="shared" si="1"/>
      </c>
      <c r="S47" s="15">
        <f t="shared" si="2"/>
      </c>
      <c r="T47"/>
      <c r="U47"/>
      <c r="V47"/>
      <c r="W47"/>
      <c r="X47"/>
    </row>
    <row r="48" spans="2:24" ht="12.75" customHeight="1">
      <c r="B48" s="48">
        <f t="shared" si="0"/>
        <v>38</v>
      </c>
      <c r="C48" s="9" t="s">
        <v>37</v>
      </c>
      <c r="D48" s="9" t="s">
        <v>363</v>
      </c>
      <c r="E48" s="9"/>
      <c r="F48" s="9" t="s">
        <v>234</v>
      </c>
      <c r="G48" s="9">
        <v>27</v>
      </c>
      <c r="H48" s="9" t="s">
        <v>63</v>
      </c>
      <c r="I48" s="9" t="s">
        <v>63</v>
      </c>
      <c r="J48" s="78">
        <v>0</v>
      </c>
      <c r="K48" s="73">
        <v>0</v>
      </c>
      <c r="L48" s="73">
        <v>0</v>
      </c>
      <c r="M48" s="73">
        <v>0</v>
      </c>
      <c r="N48" s="73">
        <v>132</v>
      </c>
      <c r="O48" s="73">
        <v>0</v>
      </c>
      <c r="P48" s="73">
        <v>0</v>
      </c>
      <c r="Q48" s="68">
        <v>-3.3106557960807916</v>
      </c>
      <c r="R48" s="87">
        <f t="shared" si="1"/>
      </c>
      <c r="S48" s="15">
        <f t="shared" si="2"/>
      </c>
      <c r="T48"/>
      <c r="U48"/>
      <c r="V48"/>
      <c r="W48"/>
      <c r="X48"/>
    </row>
    <row r="49" spans="2:24" ht="12.75" customHeight="1">
      <c r="B49" s="48">
        <f t="shared" si="0"/>
        <v>39</v>
      </c>
      <c r="C49" s="9" t="s">
        <v>38</v>
      </c>
      <c r="D49" s="9" t="s">
        <v>364</v>
      </c>
      <c r="E49" s="9"/>
      <c r="F49" s="9" t="s">
        <v>235</v>
      </c>
      <c r="G49" s="9">
        <v>31</v>
      </c>
      <c r="H49" s="9" t="s">
        <v>63</v>
      </c>
      <c r="I49" s="9" t="s">
        <v>63</v>
      </c>
      <c r="J49" s="78">
        <v>0</v>
      </c>
      <c r="K49" s="73">
        <v>0</v>
      </c>
      <c r="L49" s="73">
        <v>133</v>
      </c>
      <c r="M49" s="73">
        <v>0</v>
      </c>
      <c r="N49" s="73">
        <v>0</v>
      </c>
      <c r="O49" s="73">
        <v>0</v>
      </c>
      <c r="P49" s="73">
        <v>0</v>
      </c>
      <c r="Q49" s="68">
        <v>-3.8912352888854946</v>
      </c>
      <c r="R49" s="87">
        <f t="shared" si="1"/>
      </c>
      <c r="S49" s="15">
        <f t="shared" si="2"/>
      </c>
      <c r="T49"/>
      <c r="U49"/>
      <c r="V49"/>
      <c r="W49"/>
      <c r="X49"/>
    </row>
    <row r="50" spans="2:24" ht="12.75" customHeight="1">
      <c r="B50" s="48">
        <f t="shared" si="0"/>
        <v>40</v>
      </c>
      <c r="C50" s="9" t="s">
        <v>179</v>
      </c>
      <c r="D50" s="9" t="s">
        <v>365</v>
      </c>
      <c r="E50" s="9"/>
      <c r="F50" s="9" t="s">
        <v>234</v>
      </c>
      <c r="G50" s="9">
        <v>30</v>
      </c>
      <c r="H50" s="9" t="s">
        <v>62</v>
      </c>
      <c r="I50" s="9" t="s">
        <v>63</v>
      </c>
      <c r="J50" s="78">
        <v>0</v>
      </c>
      <c r="K50" s="73">
        <v>0</v>
      </c>
      <c r="L50" s="73">
        <v>0</v>
      </c>
      <c r="M50" s="73">
        <v>0</v>
      </c>
      <c r="N50" s="73">
        <v>0</v>
      </c>
      <c r="O50" s="73">
        <v>0</v>
      </c>
      <c r="P50" s="73">
        <v>0</v>
      </c>
      <c r="Q50" s="68">
        <v>-4.178559649856542</v>
      </c>
      <c r="R50" s="87">
        <f t="shared" si="1"/>
      </c>
      <c r="S50" s="15">
        <f t="shared" si="2"/>
      </c>
      <c r="T50"/>
      <c r="U50"/>
      <c r="V50"/>
      <c r="W50"/>
      <c r="X50"/>
    </row>
    <row r="51" spans="2:24" ht="12.75" customHeight="1">
      <c r="B51" s="48">
        <f t="shared" si="0"/>
        <v>41</v>
      </c>
      <c r="C51" s="9" t="s">
        <v>188</v>
      </c>
      <c r="D51" s="9" t="s">
        <v>366</v>
      </c>
      <c r="E51" s="9"/>
      <c r="F51" s="9" t="s">
        <v>236</v>
      </c>
      <c r="G51" s="9">
        <v>30</v>
      </c>
      <c r="H51" s="9" t="s">
        <v>66</v>
      </c>
      <c r="I51" s="9" t="s">
        <v>63</v>
      </c>
      <c r="J51" s="78">
        <v>0</v>
      </c>
      <c r="K51" s="73">
        <v>0</v>
      </c>
      <c r="L51" s="73">
        <v>0</v>
      </c>
      <c r="M51" s="73">
        <v>0</v>
      </c>
      <c r="N51" s="73">
        <v>0</v>
      </c>
      <c r="O51" s="73">
        <v>0</v>
      </c>
      <c r="P51" s="73">
        <v>0</v>
      </c>
      <c r="Q51" s="68">
        <v>-5.123729785146861</v>
      </c>
      <c r="R51" s="87">
        <f t="shared" si="1"/>
      </c>
      <c r="S51" s="15">
        <f t="shared" si="2"/>
      </c>
      <c r="T51"/>
      <c r="U51"/>
      <c r="V51"/>
      <c r="W51"/>
      <c r="X51"/>
    </row>
    <row r="52" spans="2:24" ht="12.75" customHeight="1">
      <c r="B52" s="48">
        <f t="shared" si="0"/>
        <v>42</v>
      </c>
      <c r="C52" s="9" t="s">
        <v>181</v>
      </c>
      <c r="D52" s="9" t="s">
        <v>367</v>
      </c>
      <c r="E52" s="9"/>
      <c r="F52" s="9" t="s">
        <v>234</v>
      </c>
      <c r="G52" s="9">
        <v>25</v>
      </c>
      <c r="H52" s="9" t="s">
        <v>62</v>
      </c>
      <c r="I52" s="9" t="s">
        <v>63</v>
      </c>
      <c r="J52" s="78">
        <v>0</v>
      </c>
      <c r="K52" s="73">
        <v>0</v>
      </c>
      <c r="L52" s="73">
        <v>0</v>
      </c>
      <c r="M52" s="73">
        <v>0</v>
      </c>
      <c r="N52" s="73">
        <v>0</v>
      </c>
      <c r="O52" s="73">
        <v>0</v>
      </c>
      <c r="P52" s="73">
        <v>0</v>
      </c>
      <c r="Q52" s="68">
        <v>-6.504160918716579</v>
      </c>
      <c r="R52" s="87">
        <f t="shared" si="1"/>
      </c>
      <c r="S52" s="15">
        <f t="shared" si="2"/>
      </c>
      <c r="T52"/>
      <c r="U52"/>
      <c r="V52"/>
      <c r="W52"/>
      <c r="X52"/>
    </row>
    <row r="53" spans="2:24" ht="12.75" customHeight="1">
      <c r="B53" s="48">
        <f t="shared" si="0"/>
        <v>43</v>
      </c>
      <c r="C53" s="9" t="s">
        <v>187</v>
      </c>
      <c r="D53" s="9" t="s">
        <v>368</v>
      </c>
      <c r="E53" s="9"/>
      <c r="F53" s="9" t="s">
        <v>236</v>
      </c>
      <c r="G53" s="9">
        <v>35</v>
      </c>
      <c r="H53" s="9" t="s">
        <v>66</v>
      </c>
      <c r="I53" s="9" t="s">
        <v>63</v>
      </c>
      <c r="J53" s="78">
        <v>0</v>
      </c>
      <c r="K53" s="73">
        <v>0</v>
      </c>
      <c r="L53" s="73">
        <v>0</v>
      </c>
      <c r="M53" s="73">
        <v>0</v>
      </c>
      <c r="N53" s="73">
        <v>0</v>
      </c>
      <c r="O53" s="73">
        <v>0</v>
      </c>
      <c r="P53" s="73">
        <v>0</v>
      </c>
      <c r="Q53" s="68">
        <v>-7.606612302723972</v>
      </c>
      <c r="R53" s="87">
        <f t="shared" si="1"/>
      </c>
      <c r="S53" s="15">
        <f t="shared" si="2"/>
      </c>
      <c r="T53"/>
      <c r="U53"/>
      <c r="V53"/>
      <c r="W53"/>
      <c r="X53"/>
    </row>
    <row r="54" spans="2:24" ht="12.75" customHeight="1">
      <c r="B54" s="48">
        <f t="shared" si="0"/>
        <v>44</v>
      </c>
      <c r="C54" s="9" t="s">
        <v>449</v>
      </c>
      <c r="D54" s="9" t="s">
        <v>369</v>
      </c>
      <c r="E54" s="9"/>
      <c r="F54" s="9" t="s">
        <v>236</v>
      </c>
      <c r="G54" s="9">
        <v>32</v>
      </c>
      <c r="H54" s="9" t="s">
        <v>66</v>
      </c>
      <c r="I54" s="9" t="s">
        <v>62</v>
      </c>
      <c r="J54" s="78">
        <v>0</v>
      </c>
      <c r="K54" s="73">
        <v>0</v>
      </c>
      <c r="L54" s="73">
        <v>0</v>
      </c>
      <c r="M54" s="73">
        <v>0</v>
      </c>
      <c r="N54" s="73">
        <v>0</v>
      </c>
      <c r="O54" s="73">
        <v>0</v>
      </c>
      <c r="P54" s="73">
        <v>0</v>
      </c>
      <c r="Q54" s="68">
        <v>-7.866334334357645</v>
      </c>
      <c r="R54" s="87">
        <f t="shared" si="1"/>
      </c>
      <c r="S54" s="15">
        <f t="shared" si="2"/>
      </c>
      <c r="T54"/>
      <c r="U54"/>
      <c r="V54"/>
      <c r="W54"/>
      <c r="X54"/>
    </row>
    <row r="55" spans="2:24" ht="12.75" customHeight="1">
      <c r="B55" s="48">
        <f t="shared" si="0"/>
        <v>45</v>
      </c>
      <c r="C55" s="9" t="s">
        <v>126</v>
      </c>
      <c r="D55" s="9" t="s">
        <v>370</v>
      </c>
      <c r="E55" s="9" t="s">
        <v>214</v>
      </c>
      <c r="F55" s="9" t="s">
        <v>234</v>
      </c>
      <c r="G55" s="9">
        <v>25</v>
      </c>
      <c r="H55" s="9" t="s">
        <v>62</v>
      </c>
      <c r="I55" s="9" t="s">
        <v>66</v>
      </c>
      <c r="J55" s="78">
        <v>0</v>
      </c>
      <c r="K55" s="73">
        <v>0</v>
      </c>
      <c r="L55" s="73">
        <v>0</v>
      </c>
      <c r="M55" s="73">
        <v>0</v>
      </c>
      <c r="N55" s="73">
        <v>0</v>
      </c>
      <c r="O55" s="73">
        <v>0</v>
      </c>
      <c r="P55" s="73">
        <v>0</v>
      </c>
      <c r="Q55" s="68">
        <v>-9.535537284881512</v>
      </c>
      <c r="R55" s="87">
        <f t="shared" si="1"/>
      </c>
      <c r="S55" s="15">
        <f t="shared" si="2"/>
      </c>
      <c r="T55"/>
      <c r="U55"/>
      <c r="V55"/>
      <c r="W55"/>
      <c r="X55"/>
    </row>
    <row r="56" spans="2:24" ht="12.75" customHeight="1">
      <c r="B56" s="48">
        <f t="shared" si="0"/>
        <v>46</v>
      </c>
      <c r="C56" s="9" t="s">
        <v>231</v>
      </c>
      <c r="D56" s="9" t="s">
        <v>371</v>
      </c>
      <c r="E56" s="9"/>
      <c r="F56" s="9" t="s">
        <v>235</v>
      </c>
      <c r="G56" s="9">
        <v>28</v>
      </c>
      <c r="H56" s="9" t="s">
        <v>63</v>
      </c>
      <c r="I56" s="9" t="s">
        <v>63</v>
      </c>
      <c r="J56" s="78">
        <v>0</v>
      </c>
      <c r="K56" s="73">
        <v>0</v>
      </c>
      <c r="L56" s="73">
        <v>26</v>
      </c>
      <c r="M56" s="73">
        <v>11</v>
      </c>
      <c r="N56" s="73">
        <v>41</v>
      </c>
      <c r="O56" s="73">
        <v>0</v>
      </c>
      <c r="P56" s="73">
        <v>0</v>
      </c>
      <c r="Q56" s="68">
        <v>-11.35934833589801</v>
      </c>
      <c r="R56" s="87">
        <f t="shared" si="1"/>
      </c>
      <c r="S56" s="15">
        <f t="shared" si="2"/>
      </c>
      <c r="T56"/>
      <c r="U56"/>
      <c r="V56"/>
      <c r="W56"/>
      <c r="X56"/>
    </row>
    <row r="57" spans="2:24" ht="12.75" customHeight="1">
      <c r="B57" s="48">
        <f t="shared" si="0"/>
        <v>47</v>
      </c>
      <c r="C57" s="9" t="s">
        <v>232</v>
      </c>
      <c r="D57" s="9" t="s">
        <v>372</v>
      </c>
      <c r="E57" s="9"/>
      <c r="F57" s="9" t="s">
        <v>234</v>
      </c>
      <c r="G57" s="9">
        <v>22</v>
      </c>
      <c r="H57" s="9" t="s">
        <v>63</v>
      </c>
      <c r="I57" s="9" t="s">
        <v>63</v>
      </c>
      <c r="J57" s="78">
        <v>0</v>
      </c>
      <c r="K57" s="73">
        <v>0</v>
      </c>
      <c r="L57" s="73">
        <v>0</v>
      </c>
      <c r="M57" s="73">
        <v>0</v>
      </c>
      <c r="N57" s="73">
        <v>0</v>
      </c>
      <c r="O57" s="73">
        <v>15</v>
      </c>
      <c r="P57" s="73">
        <v>0</v>
      </c>
      <c r="Q57" s="68">
        <v>-11.881236354470714</v>
      </c>
      <c r="R57" s="87">
        <f t="shared" si="1"/>
      </c>
      <c r="S57" s="15">
        <f t="shared" si="2"/>
      </c>
      <c r="T57"/>
      <c r="U57"/>
      <c r="V57"/>
      <c r="W57"/>
      <c r="X57"/>
    </row>
    <row r="58" spans="2:24" ht="12.75" customHeight="1">
      <c r="B58" s="48">
        <f t="shared" si="0"/>
        <v>48</v>
      </c>
      <c r="C58" s="9" t="s">
        <v>446</v>
      </c>
      <c r="D58" s="9" t="s">
        <v>373</v>
      </c>
      <c r="E58" s="9"/>
      <c r="F58" s="9" t="s">
        <v>234</v>
      </c>
      <c r="G58" s="9">
        <v>29</v>
      </c>
      <c r="H58" s="9" t="s">
        <v>62</v>
      </c>
      <c r="I58" s="9" t="s">
        <v>63</v>
      </c>
      <c r="J58" s="78">
        <v>0</v>
      </c>
      <c r="K58" s="73">
        <v>0</v>
      </c>
      <c r="L58" s="73">
        <v>0</v>
      </c>
      <c r="M58" s="73">
        <v>0</v>
      </c>
      <c r="N58" s="73">
        <v>0</v>
      </c>
      <c r="O58" s="73">
        <v>0</v>
      </c>
      <c r="P58" s="73">
        <v>0</v>
      </c>
      <c r="Q58" s="68">
        <v>-13.516212401148435</v>
      </c>
      <c r="R58" s="87">
        <f t="shared" si="1"/>
      </c>
      <c r="S58" s="15">
        <f t="shared" si="2"/>
      </c>
      <c r="T58"/>
      <c r="U58"/>
      <c r="V58"/>
      <c r="W58"/>
      <c r="X58"/>
    </row>
    <row r="59" spans="2:24" ht="12.75" customHeight="1">
      <c r="B59" s="48">
        <f t="shared" si="0"/>
        <v>49</v>
      </c>
      <c r="C59" s="9" t="s">
        <v>183</v>
      </c>
      <c r="D59" s="9" t="s">
        <v>374</v>
      </c>
      <c r="E59" s="9"/>
      <c r="F59" s="9" t="s">
        <v>234</v>
      </c>
      <c r="G59" s="9">
        <v>30</v>
      </c>
      <c r="H59" s="9" t="s">
        <v>62</v>
      </c>
      <c r="I59" s="9" t="s">
        <v>63</v>
      </c>
      <c r="J59" s="78">
        <v>0</v>
      </c>
      <c r="K59" s="73">
        <v>0</v>
      </c>
      <c r="L59" s="73">
        <v>0</v>
      </c>
      <c r="M59" s="73">
        <v>0</v>
      </c>
      <c r="N59" s="73">
        <v>0</v>
      </c>
      <c r="O59" s="73">
        <v>0</v>
      </c>
      <c r="P59" s="73">
        <v>0</v>
      </c>
      <c r="Q59" s="68">
        <v>-13.93508615112517</v>
      </c>
      <c r="R59" s="87">
        <f t="shared" si="1"/>
      </c>
      <c r="S59" s="15">
        <f t="shared" si="2"/>
      </c>
      <c r="T59"/>
      <c r="U59"/>
      <c r="V59"/>
      <c r="W59"/>
      <c r="X59"/>
    </row>
    <row r="60" spans="2:24" ht="12.75" customHeight="1">
      <c r="B60" s="48">
        <f t="shared" si="0"/>
        <v>50</v>
      </c>
      <c r="C60" s="9" t="s">
        <v>161</v>
      </c>
      <c r="D60" s="9" t="s">
        <v>375</v>
      </c>
      <c r="E60" s="9"/>
      <c r="F60" s="9" t="s">
        <v>236</v>
      </c>
      <c r="G60" s="9">
        <v>34</v>
      </c>
      <c r="H60" s="9" t="s">
        <v>62</v>
      </c>
      <c r="I60" s="9" t="s">
        <v>66</v>
      </c>
      <c r="J60" s="78">
        <v>0</v>
      </c>
      <c r="K60" s="73">
        <v>0</v>
      </c>
      <c r="L60" s="73">
        <v>0</v>
      </c>
      <c r="M60" s="73">
        <v>0</v>
      </c>
      <c r="N60" s="73">
        <v>0</v>
      </c>
      <c r="O60" s="73">
        <v>0</v>
      </c>
      <c r="P60" s="73">
        <v>0</v>
      </c>
      <c r="Q60" s="68">
        <v>-14.371901495993944</v>
      </c>
      <c r="R60" s="87">
        <f t="shared" si="1"/>
      </c>
      <c r="S60" s="15">
        <f t="shared" si="2"/>
      </c>
      <c r="T60"/>
      <c r="U60"/>
      <c r="V60"/>
      <c r="W60"/>
      <c r="X60"/>
    </row>
    <row r="61" spans="2:24" ht="12.75" customHeight="1">
      <c r="B61" s="48">
        <f t="shared" si="0"/>
        <v>51</v>
      </c>
      <c r="C61" s="9" t="s">
        <v>233</v>
      </c>
      <c r="D61" s="9" t="s">
        <v>376</v>
      </c>
      <c r="E61" s="9"/>
      <c r="F61" s="9" t="s">
        <v>234</v>
      </c>
      <c r="G61" s="9">
        <v>25</v>
      </c>
      <c r="H61" s="9" t="s">
        <v>63</v>
      </c>
      <c r="I61" s="9" t="s">
        <v>63</v>
      </c>
      <c r="J61" s="78">
        <v>0</v>
      </c>
      <c r="K61" s="73">
        <v>0</v>
      </c>
      <c r="L61" s="73">
        <v>0</v>
      </c>
      <c r="M61" s="73">
        <v>0</v>
      </c>
      <c r="N61" s="73">
        <v>0</v>
      </c>
      <c r="O61" s="73">
        <v>134</v>
      </c>
      <c r="P61" s="73">
        <v>0</v>
      </c>
      <c r="Q61" s="68">
        <v>-15.843221888392296</v>
      </c>
      <c r="R61" s="87">
        <f t="shared" si="1"/>
      </c>
      <c r="S61" s="15">
        <f t="shared" si="2"/>
      </c>
      <c r="T61"/>
      <c r="U61"/>
      <c r="V61"/>
      <c r="W61"/>
      <c r="X61"/>
    </row>
    <row r="62" spans="2:24" ht="12.75" customHeight="1">
      <c r="B62" s="48">
        <f t="shared" si="0"/>
        <v>52</v>
      </c>
      <c r="C62" s="9" t="s">
        <v>177</v>
      </c>
      <c r="D62" s="9" t="s">
        <v>377</v>
      </c>
      <c r="E62" s="9"/>
      <c r="F62" s="9" t="s">
        <v>236</v>
      </c>
      <c r="G62" s="9">
        <v>28</v>
      </c>
      <c r="H62" s="9" t="s">
        <v>62</v>
      </c>
      <c r="I62" s="9" t="s">
        <v>63</v>
      </c>
      <c r="J62" s="78">
        <v>0</v>
      </c>
      <c r="K62" s="73">
        <v>0</v>
      </c>
      <c r="L62" s="73">
        <v>0</v>
      </c>
      <c r="M62" s="73">
        <v>0</v>
      </c>
      <c r="N62" s="73">
        <v>0</v>
      </c>
      <c r="O62" s="73">
        <v>0</v>
      </c>
      <c r="P62" s="73">
        <v>0</v>
      </c>
      <c r="Q62" s="68">
        <v>-16.705768275114295</v>
      </c>
      <c r="R62" s="87">
        <f t="shared" si="1"/>
      </c>
      <c r="S62" s="15">
        <f t="shared" si="2"/>
      </c>
      <c r="T62"/>
      <c r="U62"/>
      <c r="V62"/>
      <c r="W62"/>
      <c r="X62"/>
    </row>
    <row r="63" spans="2:24" ht="12.75" customHeight="1">
      <c r="B63" s="48">
        <f t="shared" si="0"/>
        <v>53</v>
      </c>
      <c r="C63" s="10" t="s">
        <v>447</v>
      </c>
      <c r="D63" s="10" t="s">
        <v>378</v>
      </c>
      <c r="E63" s="10"/>
      <c r="F63" s="10" t="s">
        <v>234</v>
      </c>
      <c r="G63" s="10">
        <v>24</v>
      </c>
      <c r="H63" s="10" t="s">
        <v>62</v>
      </c>
      <c r="I63" s="10" t="s">
        <v>63</v>
      </c>
      <c r="J63" s="91">
        <v>0</v>
      </c>
      <c r="K63" s="76">
        <v>0</v>
      </c>
      <c r="L63" s="76">
        <v>0</v>
      </c>
      <c r="M63" s="76">
        <v>0</v>
      </c>
      <c r="N63" s="76">
        <v>0</v>
      </c>
      <c r="O63" s="76">
        <v>0</v>
      </c>
      <c r="P63" s="76">
        <v>0</v>
      </c>
      <c r="Q63" s="69">
        <v>-18.07234127293708</v>
      </c>
      <c r="R63" s="87">
        <f t="shared" si="1"/>
      </c>
      <c r="S63" s="15">
        <f t="shared" si="2"/>
      </c>
      <c r="T63"/>
      <c r="U63"/>
      <c r="V63"/>
      <c r="W63"/>
      <c r="X63"/>
    </row>
    <row r="64" spans="2:24" ht="12.75" customHeight="1">
      <c r="B64" s="48">
        <f t="shared" si="0"/>
      </c>
      <c r="H64"/>
      <c r="I64"/>
      <c r="J64"/>
      <c r="K64"/>
      <c r="L64"/>
      <c r="M64"/>
      <c r="N64"/>
      <c r="O64"/>
      <c r="P64"/>
      <c r="Q64"/>
      <c r="R64" s="87">
        <f t="shared" si="1"/>
      </c>
      <c r="S64" s="15">
        <f t="shared" si="2"/>
      </c>
      <c r="T64"/>
      <c r="U64"/>
      <c r="V64"/>
      <c r="W64"/>
      <c r="X64"/>
    </row>
    <row r="65" spans="2:24" ht="12.75" customHeight="1">
      <c r="B65" s="48">
        <f t="shared" si="0"/>
      </c>
      <c r="H65"/>
      <c r="I65"/>
      <c r="J65"/>
      <c r="K65"/>
      <c r="L65"/>
      <c r="M65"/>
      <c r="N65"/>
      <c r="O65"/>
      <c r="P65"/>
      <c r="Q65"/>
      <c r="R65" s="87">
        <f t="shared" si="1"/>
      </c>
      <c r="S65" s="15">
        <f t="shared" si="2"/>
      </c>
      <c r="T65"/>
      <c r="U65"/>
      <c r="V65"/>
      <c r="W65"/>
      <c r="X65"/>
    </row>
    <row r="66" spans="2:24" ht="12.75" customHeight="1">
      <c r="B66" s="48">
        <f t="shared" si="0"/>
      </c>
      <c r="H66"/>
      <c r="I66"/>
      <c r="J66"/>
      <c r="K66"/>
      <c r="L66"/>
      <c r="M66"/>
      <c r="N66"/>
      <c r="O66"/>
      <c r="P66"/>
      <c r="Q66"/>
      <c r="R66" s="87">
        <f t="shared" si="1"/>
      </c>
      <c r="S66" s="15">
        <f t="shared" si="2"/>
      </c>
      <c r="T66"/>
      <c r="U66"/>
      <c r="V66"/>
      <c r="W66"/>
      <c r="X66"/>
    </row>
    <row r="67" spans="2:24" ht="12.75" customHeight="1">
      <c r="B67" s="48">
        <f t="shared" si="0"/>
      </c>
      <c r="H67"/>
      <c r="I67"/>
      <c r="J67"/>
      <c r="K67"/>
      <c r="L67"/>
      <c r="M67"/>
      <c r="N67"/>
      <c r="O67"/>
      <c r="P67"/>
      <c r="Q67"/>
      <c r="R67" s="87">
        <f t="shared" si="1"/>
      </c>
      <c r="S67" s="15">
        <f t="shared" si="2"/>
      </c>
      <c r="T67"/>
      <c r="U67"/>
      <c r="V67"/>
      <c r="W67"/>
      <c r="X67"/>
    </row>
    <row r="68" spans="2:24" ht="12.75" customHeight="1">
      <c r="B68" s="48">
        <f t="shared" si="0"/>
      </c>
      <c r="H68"/>
      <c r="I68"/>
      <c r="J68"/>
      <c r="K68"/>
      <c r="L68"/>
      <c r="M68"/>
      <c r="N68"/>
      <c r="O68"/>
      <c r="P68"/>
      <c r="Q68"/>
      <c r="R68" s="87">
        <f t="shared" si="1"/>
      </c>
      <c r="S68" s="15">
        <f t="shared" si="2"/>
      </c>
      <c r="T68"/>
      <c r="U68"/>
      <c r="V68"/>
      <c r="W68"/>
      <c r="X68"/>
    </row>
    <row r="69" spans="2:24" ht="12.75" customHeight="1">
      <c r="B69" s="48">
        <f t="shared" si="0"/>
      </c>
      <c r="H69"/>
      <c r="I69"/>
      <c r="J69"/>
      <c r="K69"/>
      <c r="L69"/>
      <c r="M69"/>
      <c r="N69"/>
      <c r="O69"/>
      <c r="P69"/>
      <c r="Q69"/>
      <c r="R69" s="87">
        <f t="shared" si="1"/>
      </c>
      <c r="S69" s="15">
        <f t="shared" si="2"/>
      </c>
      <c r="T69"/>
      <c r="U69"/>
      <c r="V69"/>
      <c r="W69"/>
      <c r="X69"/>
    </row>
    <row r="70" spans="2:24" ht="12.75" customHeight="1">
      <c r="B70" s="48">
        <f t="shared" si="0"/>
      </c>
      <c r="H70"/>
      <c r="I70"/>
      <c r="J70"/>
      <c r="K70"/>
      <c r="L70"/>
      <c r="M70"/>
      <c r="N70"/>
      <c r="O70"/>
      <c r="P70"/>
      <c r="Q70"/>
      <c r="R70" s="87">
        <f t="shared" si="1"/>
      </c>
      <c r="S70" s="15">
        <f t="shared" si="2"/>
      </c>
      <c r="T70"/>
      <c r="U70"/>
      <c r="V70"/>
      <c r="W70"/>
      <c r="X70"/>
    </row>
    <row r="71" spans="2:24" ht="12.75" customHeight="1">
      <c r="B71" s="48">
        <f t="shared" si="0"/>
      </c>
      <c r="H71"/>
      <c r="I71"/>
      <c r="J71"/>
      <c r="K71"/>
      <c r="L71"/>
      <c r="M71"/>
      <c r="N71"/>
      <c r="O71"/>
      <c r="P71"/>
      <c r="Q71"/>
      <c r="R71" s="87">
        <f t="shared" si="1"/>
      </c>
      <c r="S71" s="15">
        <f t="shared" si="2"/>
      </c>
      <c r="T71"/>
      <c r="U71"/>
      <c r="V71"/>
      <c r="W71"/>
      <c r="X71"/>
    </row>
    <row r="72" spans="2:24" ht="12.75" customHeight="1">
      <c r="B72" s="48">
        <f t="shared" si="0"/>
      </c>
      <c r="H72"/>
      <c r="I72"/>
      <c r="J72"/>
      <c r="K72"/>
      <c r="L72"/>
      <c r="M72"/>
      <c r="N72"/>
      <c r="O72"/>
      <c r="P72"/>
      <c r="Q72"/>
      <c r="R72" s="87">
        <f t="shared" si="1"/>
      </c>
      <c r="S72" s="15">
        <f t="shared" si="2"/>
      </c>
      <c r="T72"/>
      <c r="U72"/>
      <c r="V72"/>
      <c r="W72"/>
      <c r="X72"/>
    </row>
    <row r="73" spans="2:24" ht="12.75" customHeight="1">
      <c r="B73" s="48">
        <f t="shared" si="0"/>
      </c>
      <c r="H73"/>
      <c r="I73"/>
      <c r="J73"/>
      <c r="K73"/>
      <c r="L73"/>
      <c r="M73"/>
      <c r="N73"/>
      <c r="O73"/>
      <c r="P73"/>
      <c r="Q73"/>
      <c r="R73" s="87">
        <f t="shared" si="1"/>
      </c>
      <c r="S73" s="15">
        <f t="shared" si="2"/>
      </c>
      <c r="T73"/>
      <c r="U73"/>
      <c r="V73"/>
      <c r="W73"/>
      <c r="X73"/>
    </row>
    <row r="74" spans="2:24" ht="12.75" customHeight="1">
      <c r="B74" s="48">
        <f t="shared" si="0"/>
      </c>
      <c r="H74"/>
      <c r="I74"/>
      <c r="J74"/>
      <c r="K74"/>
      <c r="L74"/>
      <c r="M74"/>
      <c r="N74"/>
      <c r="O74"/>
      <c r="P74"/>
      <c r="Q74"/>
      <c r="R74" s="87">
        <f t="shared" si="1"/>
      </c>
      <c r="S74" s="15">
        <f t="shared" si="2"/>
      </c>
      <c r="T74"/>
      <c r="U74"/>
      <c r="V74"/>
      <c r="W74"/>
      <c r="X74"/>
    </row>
    <row r="75" spans="2:24" ht="12.75" customHeight="1">
      <c r="B75" s="48">
        <f aca="true" t="shared" si="3" ref="B75:B138">IF(ISBLANK(C75),"",B74+1)</f>
      </c>
      <c r="H75"/>
      <c r="I75"/>
      <c r="J75"/>
      <c r="K75"/>
      <c r="L75"/>
      <c r="M75"/>
      <c r="N75"/>
      <c r="O75"/>
      <c r="P75"/>
      <c r="Q75"/>
      <c r="R75" s="87">
        <f t="shared" si="1"/>
      </c>
      <c r="S75" s="15">
        <f t="shared" si="2"/>
      </c>
      <c r="T75"/>
      <c r="U75"/>
      <c r="V75"/>
      <c r="W75"/>
      <c r="X75"/>
    </row>
    <row r="76" spans="2:24" ht="12.75" customHeight="1">
      <c r="B76" s="48">
        <f t="shared" si="3"/>
      </c>
      <c r="H76"/>
      <c r="I76"/>
      <c r="J76"/>
      <c r="K76"/>
      <c r="L76"/>
      <c r="M76"/>
      <c r="N76"/>
      <c r="O76"/>
      <c r="P76"/>
      <c r="Q76"/>
      <c r="R76" s="87">
        <f aca="true" t="shared" si="4" ref="R76:R139">IF(ISBLANK(C76),"",VLOOKUP(C76,PlayerData,62,FALSE))</f>
      </c>
      <c r="S76" s="15">
        <f aca="true" t="shared" si="5" ref="S76:S139">IF(ISBLANK(C76),"",VLOOKUP(C76,PlayerData,63,FALSE))</f>
      </c>
      <c r="T76"/>
      <c r="U76"/>
      <c r="V76"/>
      <c r="W76"/>
      <c r="X76"/>
    </row>
    <row r="77" spans="2:24" ht="12.75" customHeight="1">
      <c r="B77" s="48">
        <f t="shared" si="3"/>
      </c>
      <c r="H77"/>
      <c r="I77"/>
      <c r="J77"/>
      <c r="K77"/>
      <c r="L77"/>
      <c r="M77"/>
      <c r="N77"/>
      <c r="O77"/>
      <c r="P77"/>
      <c r="Q77"/>
      <c r="R77" s="87">
        <f t="shared" si="4"/>
      </c>
      <c r="S77" s="15">
        <f t="shared" si="5"/>
      </c>
      <c r="T77"/>
      <c r="U77"/>
      <c r="V77"/>
      <c r="W77"/>
      <c r="X77"/>
    </row>
    <row r="78" spans="2:24" ht="12.75" customHeight="1">
      <c r="B78" s="48">
        <f t="shared" si="3"/>
      </c>
      <c r="H78"/>
      <c r="I78"/>
      <c r="J78"/>
      <c r="K78"/>
      <c r="L78"/>
      <c r="M78"/>
      <c r="N78"/>
      <c r="O78"/>
      <c r="P78"/>
      <c r="Q78"/>
      <c r="R78" s="87">
        <f t="shared" si="4"/>
      </c>
      <c r="S78" s="15">
        <f t="shared" si="5"/>
      </c>
      <c r="T78"/>
      <c r="U78"/>
      <c r="V78"/>
      <c r="W78"/>
      <c r="X78"/>
    </row>
    <row r="79" spans="2:24" ht="12.75" customHeight="1">
      <c r="B79" s="48">
        <f t="shared" si="3"/>
      </c>
      <c r="H79"/>
      <c r="I79"/>
      <c r="J79"/>
      <c r="K79"/>
      <c r="L79"/>
      <c r="M79"/>
      <c r="N79"/>
      <c r="O79"/>
      <c r="P79"/>
      <c r="Q79"/>
      <c r="R79" s="87">
        <f t="shared" si="4"/>
      </c>
      <c r="S79" s="15">
        <f t="shared" si="5"/>
      </c>
      <c r="T79"/>
      <c r="U79"/>
      <c r="V79"/>
      <c r="W79"/>
      <c r="X79"/>
    </row>
    <row r="80" spans="2:24" ht="12.75" customHeight="1">
      <c r="B80" s="48">
        <f t="shared" si="3"/>
      </c>
      <c r="H80"/>
      <c r="I80"/>
      <c r="J80"/>
      <c r="K80"/>
      <c r="L80"/>
      <c r="M80"/>
      <c r="N80"/>
      <c r="O80"/>
      <c r="P80"/>
      <c r="Q80"/>
      <c r="R80" s="87">
        <f t="shared" si="4"/>
      </c>
      <c r="S80" s="15">
        <f t="shared" si="5"/>
      </c>
      <c r="T80"/>
      <c r="U80"/>
      <c r="V80"/>
      <c r="W80"/>
      <c r="X80"/>
    </row>
    <row r="81" spans="2:24" ht="12.75" customHeight="1">
      <c r="B81" s="48">
        <f t="shared" si="3"/>
      </c>
      <c r="H81"/>
      <c r="I81"/>
      <c r="J81"/>
      <c r="K81"/>
      <c r="L81"/>
      <c r="M81"/>
      <c r="N81"/>
      <c r="O81"/>
      <c r="P81"/>
      <c r="Q81"/>
      <c r="R81" s="87">
        <f t="shared" si="4"/>
      </c>
      <c r="S81" s="15">
        <f t="shared" si="5"/>
      </c>
      <c r="T81"/>
      <c r="U81"/>
      <c r="V81"/>
      <c r="W81"/>
      <c r="X81"/>
    </row>
    <row r="82" spans="2:24" ht="12.75" customHeight="1">
      <c r="B82" s="48">
        <f t="shared" si="3"/>
      </c>
      <c r="H82"/>
      <c r="I82"/>
      <c r="J82"/>
      <c r="K82"/>
      <c r="L82"/>
      <c r="M82"/>
      <c r="N82"/>
      <c r="O82"/>
      <c r="P82"/>
      <c r="Q82"/>
      <c r="R82" s="87">
        <f t="shared" si="4"/>
      </c>
      <c r="S82" s="15">
        <f t="shared" si="5"/>
      </c>
      <c r="T82"/>
      <c r="U82"/>
      <c r="V82"/>
      <c r="W82"/>
      <c r="X82"/>
    </row>
    <row r="83" spans="2:24" ht="12.75" customHeight="1">
      <c r="B83" s="48">
        <f t="shared" si="3"/>
      </c>
      <c r="H83"/>
      <c r="I83"/>
      <c r="J83"/>
      <c r="K83"/>
      <c r="L83"/>
      <c r="M83"/>
      <c r="N83"/>
      <c r="O83"/>
      <c r="P83"/>
      <c r="Q83"/>
      <c r="R83" s="87">
        <f t="shared" si="4"/>
      </c>
      <c r="S83" s="15">
        <f t="shared" si="5"/>
      </c>
      <c r="T83"/>
      <c r="U83"/>
      <c r="V83"/>
      <c r="W83"/>
      <c r="X83"/>
    </row>
    <row r="84" spans="2:24" ht="12.75" customHeight="1">
      <c r="B84" s="48">
        <f t="shared" si="3"/>
      </c>
      <c r="H84"/>
      <c r="I84"/>
      <c r="J84"/>
      <c r="K84"/>
      <c r="L84"/>
      <c r="M84"/>
      <c r="N84"/>
      <c r="O84"/>
      <c r="P84"/>
      <c r="Q84"/>
      <c r="R84" s="87">
        <f t="shared" si="4"/>
      </c>
      <c r="S84" s="15">
        <f t="shared" si="5"/>
      </c>
      <c r="T84"/>
      <c r="U84"/>
      <c r="V84"/>
      <c r="W84"/>
      <c r="X84"/>
    </row>
    <row r="85" spans="2:24" ht="12.75" customHeight="1">
      <c r="B85" s="48">
        <f t="shared" si="3"/>
      </c>
      <c r="H85"/>
      <c r="I85"/>
      <c r="J85"/>
      <c r="K85"/>
      <c r="L85"/>
      <c r="M85"/>
      <c r="N85"/>
      <c r="O85"/>
      <c r="P85"/>
      <c r="Q85"/>
      <c r="R85" s="87">
        <f t="shared" si="4"/>
      </c>
      <c r="S85" s="15">
        <f t="shared" si="5"/>
      </c>
      <c r="T85"/>
      <c r="U85"/>
      <c r="V85"/>
      <c r="W85"/>
      <c r="X85"/>
    </row>
    <row r="86" spans="2:24" ht="12.75" customHeight="1">
      <c r="B86" s="48">
        <f t="shared" si="3"/>
      </c>
      <c r="H86"/>
      <c r="I86"/>
      <c r="J86"/>
      <c r="K86"/>
      <c r="L86"/>
      <c r="M86"/>
      <c r="N86"/>
      <c r="O86"/>
      <c r="P86"/>
      <c r="Q86"/>
      <c r="R86" s="87">
        <f t="shared" si="4"/>
      </c>
      <c r="S86" s="15">
        <f t="shared" si="5"/>
      </c>
      <c r="T86"/>
      <c r="U86"/>
      <c r="V86"/>
      <c r="W86"/>
      <c r="X86"/>
    </row>
    <row r="87" spans="2:24" ht="12.75" customHeight="1">
      <c r="B87" s="48">
        <f t="shared" si="3"/>
      </c>
      <c r="H87"/>
      <c r="I87"/>
      <c r="J87"/>
      <c r="K87"/>
      <c r="L87"/>
      <c r="M87"/>
      <c r="N87"/>
      <c r="O87"/>
      <c r="P87"/>
      <c r="Q87"/>
      <c r="R87" s="87">
        <f t="shared" si="4"/>
      </c>
      <c r="S87" s="15">
        <f t="shared" si="5"/>
      </c>
      <c r="T87"/>
      <c r="U87"/>
      <c r="V87"/>
      <c r="W87"/>
      <c r="X87"/>
    </row>
    <row r="88" spans="2:24" ht="12.75" customHeight="1">
      <c r="B88" s="48">
        <f t="shared" si="3"/>
      </c>
      <c r="H88"/>
      <c r="I88"/>
      <c r="J88"/>
      <c r="K88"/>
      <c r="L88"/>
      <c r="M88"/>
      <c r="N88"/>
      <c r="O88"/>
      <c r="P88"/>
      <c r="Q88"/>
      <c r="R88" s="87">
        <f t="shared" si="4"/>
      </c>
      <c r="S88" s="15">
        <f t="shared" si="5"/>
      </c>
      <c r="T88"/>
      <c r="U88"/>
      <c r="V88"/>
      <c r="W88"/>
      <c r="X88"/>
    </row>
    <row r="89" spans="2:24" ht="12.75" customHeight="1">
      <c r="B89" s="48">
        <f t="shared" si="3"/>
      </c>
      <c r="H89"/>
      <c r="I89"/>
      <c r="J89"/>
      <c r="K89"/>
      <c r="L89"/>
      <c r="M89"/>
      <c r="N89"/>
      <c r="O89"/>
      <c r="P89"/>
      <c r="Q89"/>
      <c r="R89" s="87">
        <f t="shared" si="4"/>
      </c>
      <c r="S89" s="15">
        <f t="shared" si="5"/>
      </c>
      <c r="T89"/>
      <c r="U89"/>
      <c r="V89"/>
      <c r="W89"/>
      <c r="X89"/>
    </row>
    <row r="90" spans="2:24" ht="12.75" customHeight="1">
      <c r="B90" s="48">
        <f t="shared" si="3"/>
      </c>
      <c r="H90"/>
      <c r="I90"/>
      <c r="J90"/>
      <c r="K90"/>
      <c r="L90"/>
      <c r="M90"/>
      <c r="N90"/>
      <c r="O90"/>
      <c r="P90"/>
      <c r="Q90"/>
      <c r="R90" s="87">
        <f t="shared" si="4"/>
      </c>
      <c r="S90" s="15">
        <f t="shared" si="5"/>
      </c>
      <c r="T90"/>
      <c r="U90"/>
      <c r="V90"/>
      <c r="W90"/>
      <c r="X90"/>
    </row>
    <row r="91" spans="2:24" ht="12.75" customHeight="1">
      <c r="B91" s="48">
        <f t="shared" si="3"/>
      </c>
      <c r="H91"/>
      <c r="I91"/>
      <c r="J91"/>
      <c r="K91"/>
      <c r="L91"/>
      <c r="M91"/>
      <c r="N91"/>
      <c r="O91"/>
      <c r="P91"/>
      <c r="Q91"/>
      <c r="R91" s="87">
        <f t="shared" si="4"/>
      </c>
      <c r="S91" s="15">
        <f t="shared" si="5"/>
      </c>
      <c r="T91"/>
      <c r="U91"/>
      <c r="V91"/>
      <c r="W91"/>
      <c r="X91"/>
    </row>
    <row r="92" spans="2:24" ht="12.75" customHeight="1">
      <c r="B92" s="48">
        <f t="shared" si="3"/>
      </c>
      <c r="H92"/>
      <c r="I92"/>
      <c r="J92"/>
      <c r="K92"/>
      <c r="L92"/>
      <c r="M92"/>
      <c r="N92"/>
      <c r="O92"/>
      <c r="P92"/>
      <c r="Q92"/>
      <c r="R92" s="87">
        <f t="shared" si="4"/>
      </c>
      <c r="S92" s="15">
        <f t="shared" si="5"/>
      </c>
      <c r="T92"/>
      <c r="U92"/>
      <c r="V92"/>
      <c r="W92"/>
      <c r="X92"/>
    </row>
    <row r="93" spans="2:24" ht="12.75" customHeight="1">
      <c r="B93" s="48">
        <f t="shared" si="3"/>
      </c>
      <c r="H93"/>
      <c r="I93"/>
      <c r="J93"/>
      <c r="K93"/>
      <c r="L93"/>
      <c r="M93"/>
      <c r="N93"/>
      <c r="O93"/>
      <c r="P93"/>
      <c r="Q93"/>
      <c r="R93" s="87">
        <f t="shared" si="4"/>
      </c>
      <c r="S93" s="15">
        <f t="shared" si="5"/>
      </c>
      <c r="T93"/>
      <c r="U93"/>
      <c r="V93"/>
      <c r="W93"/>
      <c r="X93"/>
    </row>
    <row r="94" spans="2:24" ht="12.75" customHeight="1">
      <c r="B94" s="48">
        <f t="shared" si="3"/>
      </c>
      <c r="H94"/>
      <c r="I94"/>
      <c r="J94"/>
      <c r="K94"/>
      <c r="L94"/>
      <c r="M94"/>
      <c r="N94"/>
      <c r="O94"/>
      <c r="P94"/>
      <c r="Q94"/>
      <c r="R94" s="87">
        <f t="shared" si="4"/>
      </c>
      <c r="S94" s="15">
        <f t="shared" si="5"/>
      </c>
      <c r="T94"/>
      <c r="U94"/>
      <c r="V94"/>
      <c r="W94"/>
      <c r="X94"/>
    </row>
    <row r="95" spans="2:24" ht="12.75" customHeight="1">
      <c r="B95" s="48">
        <f t="shared" si="3"/>
      </c>
      <c r="H95"/>
      <c r="I95"/>
      <c r="J95"/>
      <c r="K95"/>
      <c r="L95"/>
      <c r="M95"/>
      <c r="N95"/>
      <c r="O95"/>
      <c r="P95"/>
      <c r="Q95"/>
      <c r="R95" s="87">
        <f t="shared" si="4"/>
      </c>
      <c r="S95" s="15">
        <f t="shared" si="5"/>
      </c>
      <c r="T95"/>
      <c r="U95"/>
      <c r="V95"/>
      <c r="W95"/>
      <c r="X95"/>
    </row>
    <row r="96" spans="2:24" ht="12.75" customHeight="1">
      <c r="B96" s="48">
        <f t="shared" si="3"/>
      </c>
      <c r="H96"/>
      <c r="I96"/>
      <c r="J96"/>
      <c r="K96"/>
      <c r="L96"/>
      <c r="M96"/>
      <c r="N96"/>
      <c r="O96"/>
      <c r="P96"/>
      <c r="Q96"/>
      <c r="R96" s="87">
        <f t="shared" si="4"/>
      </c>
      <c r="S96" s="15">
        <f t="shared" si="5"/>
      </c>
      <c r="T96"/>
      <c r="U96"/>
      <c r="V96"/>
      <c r="W96"/>
      <c r="X96"/>
    </row>
    <row r="97" spans="2:24" ht="12.75" customHeight="1">
      <c r="B97" s="48">
        <f t="shared" si="3"/>
      </c>
      <c r="H97"/>
      <c r="I97"/>
      <c r="J97"/>
      <c r="K97"/>
      <c r="L97"/>
      <c r="M97"/>
      <c r="N97"/>
      <c r="O97"/>
      <c r="P97"/>
      <c r="Q97"/>
      <c r="R97" s="87">
        <f t="shared" si="4"/>
      </c>
      <c r="S97" s="15">
        <f t="shared" si="5"/>
      </c>
      <c r="T97"/>
      <c r="U97"/>
      <c r="V97"/>
      <c r="W97"/>
      <c r="X97"/>
    </row>
    <row r="98" spans="2:24" ht="12.75" customHeight="1">
      <c r="B98" s="48">
        <f t="shared" si="3"/>
      </c>
      <c r="H98"/>
      <c r="I98"/>
      <c r="J98"/>
      <c r="K98"/>
      <c r="L98"/>
      <c r="M98"/>
      <c r="N98"/>
      <c r="O98"/>
      <c r="P98"/>
      <c r="Q98"/>
      <c r="R98" s="87">
        <f t="shared" si="4"/>
      </c>
      <c r="S98" s="15">
        <f t="shared" si="5"/>
      </c>
      <c r="T98"/>
      <c r="U98"/>
      <c r="V98"/>
      <c r="W98"/>
      <c r="X98"/>
    </row>
    <row r="99" spans="2:24" ht="12.75" customHeight="1">
      <c r="B99" s="48">
        <f t="shared" si="3"/>
      </c>
      <c r="H99"/>
      <c r="I99"/>
      <c r="J99"/>
      <c r="K99"/>
      <c r="L99"/>
      <c r="M99"/>
      <c r="N99"/>
      <c r="O99"/>
      <c r="P99"/>
      <c r="Q99"/>
      <c r="R99" s="87">
        <f t="shared" si="4"/>
      </c>
      <c r="S99" s="15">
        <f t="shared" si="5"/>
      </c>
      <c r="T99"/>
      <c r="U99"/>
      <c r="V99"/>
      <c r="W99"/>
      <c r="X99"/>
    </row>
    <row r="100" spans="2:24" ht="12.75" customHeight="1">
      <c r="B100" s="48">
        <f t="shared" si="3"/>
      </c>
      <c r="H100"/>
      <c r="I100"/>
      <c r="J100"/>
      <c r="K100"/>
      <c r="L100"/>
      <c r="M100"/>
      <c r="N100"/>
      <c r="O100"/>
      <c r="P100"/>
      <c r="Q100"/>
      <c r="R100" s="87">
        <f t="shared" si="4"/>
      </c>
      <c r="S100" s="15">
        <f t="shared" si="5"/>
      </c>
      <c r="T100"/>
      <c r="U100"/>
      <c r="V100"/>
      <c r="W100"/>
      <c r="X100"/>
    </row>
    <row r="101" spans="2:24" ht="12.75" customHeight="1">
      <c r="B101" s="48">
        <f t="shared" si="3"/>
      </c>
      <c r="H101"/>
      <c r="I101"/>
      <c r="J101"/>
      <c r="K101"/>
      <c r="L101"/>
      <c r="M101"/>
      <c r="N101"/>
      <c r="O101"/>
      <c r="P101"/>
      <c r="Q101"/>
      <c r="R101" s="87">
        <f t="shared" si="4"/>
      </c>
      <c r="S101" s="15">
        <f t="shared" si="5"/>
      </c>
      <c r="T101"/>
      <c r="U101"/>
      <c r="V101"/>
      <c r="W101"/>
      <c r="X101"/>
    </row>
    <row r="102" spans="2:24" ht="12.75" customHeight="1">
      <c r="B102" s="48">
        <f t="shared" si="3"/>
      </c>
      <c r="H102"/>
      <c r="I102"/>
      <c r="J102"/>
      <c r="K102"/>
      <c r="L102"/>
      <c r="M102"/>
      <c r="N102"/>
      <c r="O102"/>
      <c r="P102"/>
      <c r="Q102"/>
      <c r="R102" s="87">
        <f t="shared" si="4"/>
      </c>
      <c r="S102" s="15">
        <f t="shared" si="5"/>
      </c>
      <c r="T102"/>
      <c r="U102"/>
      <c r="V102"/>
      <c r="W102"/>
      <c r="X102"/>
    </row>
    <row r="103" spans="2:24" ht="12.75" customHeight="1">
      <c r="B103" s="48">
        <f t="shared" si="3"/>
      </c>
      <c r="H103"/>
      <c r="I103"/>
      <c r="J103"/>
      <c r="K103"/>
      <c r="L103"/>
      <c r="M103"/>
      <c r="N103"/>
      <c r="O103"/>
      <c r="P103"/>
      <c r="Q103"/>
      <c r="R103" s="87">
        <f t="shared" si="4"/>
      </c>
      <c r="S103" s="15">
        <f t="shared" si="5"/>
      </c>
      <c r="T103"/>
      <c r="U103"/>
      <c r="V103"/>
      <c r="W103"/>
      <c r="X103"/>
    </row>
    <row r="104" spans="2:24" ht="12.75" customHeight="1">
      <c r="B104" s="48">
        <f t="shared" si="3"/>
      </c>
      <c r="H104"/>
      <c r="I104"/>
      <c r="J104"/>
      <c r="K104"/>
      <c r="L104"/>
      <c r="M104"/>
      <c r="N104"/>
      <c r="O104"/>
      <c r="P104"/>
      <c r="Q104"/>
      <c r="R104" s="87">
        <f t="shared" si="4"/>
      </c>
      <c r="S104" s="15">
        <f t="shared" si="5"/>
      </c>
      <c r="T104"/>
      <c r="U104"/>
      <c r="V104"/>
      <c r="W104"/>
      <c r="X104"/>
    </row>
    <row r="105" spans="2:24" ht="12.75" customHeight="1">
      <c r="B105" s="48">
        <f t="shared" si="3"/>
      </c>
      <c r="H105"/>
      <c r="I105"/>
      <c r="J105"/>
      <c r="K105"/>
      <c r="L105"/>
      <c r="M105"/>
      <c r="N105"/>
      <c r="O105"/>
      <c r="P105"/>
      <c r="Q105"/>
      <c r="R105" s="87">
        <f t="shared" si="4"/>
      </c>
      <c r="S105" s="15">
        <f t="shared" si="5"/>
      </c>
      <c r="T105"/>
      <c r="U105"/>
      <c r="V105"/>
      <c r="W105"/>
      <c r="X105"/>
    </row>
    <row r="106" spans="2:24" ht="12.75" customHeight="1">
      <c r="B106" s="48">
        <f t="shared" si="3"/>
      </c>
      <c r="H106"/>
      <c r="I106"/>
      <c r="J106"/>
      <c r="K106"/>
      <c r="L106"/>
      <c r="M106"/>
      <c r="N106"/>
      <c r="O106"/>
      <c r="P106"/>
      <c r="Q106"/>
      <c r="R106" s="87">
        <f t="shared" si="4"/>
      </c>
      <c r="S106" s="15">
        <f t="shared" si="5"/>
      </c>
      <c r="T106"/>
      <c r="U106"/>
      <c r="V106"/>
      <c r="W106"/>
      <c r="X106"/>
    </row>
    <row r="107" spans="2:24" ht="12.75" customHeight="1">
      <c r="B107" s="48">
        <f t="shared" si="3"/>
      </c>
      <c r="H107"/>
      <c r="I107"/>
      <c r="J107"/>
      <c r="K107"/>
      <c r="L107"/>
      <c r="M107"/>
      <c r="N107"/>
      <c r="O107"/>
      <c r="P107"/>
      <c r="Q107"/>
      <c r="R107" s="87">
        <f t="shared" si="4"/>
      </c>
      <c r="S107" s="15">
        <f t="shared" si="5"/>
      </c>
      <c r="T107"/>
      <c r="U107"/>
      <c r="V107"/>
      <c r="W107"/>
      <c r="X107"/>
    </row>
    <row r="108" spans="2:24" ht="12.75" customHeight="1">
      <c r="B108" s="48">
        <f t="shared" si="3"/>
      </c>
      <c r="H108"/>
      <c r="I108"/>
      <c r="J108"/>
      <c r="K108"/>
      <c r="L108"/>
      <c r="M108"/>
      <c r="N108"/>
      <c r="O108"/>
      <c r="P108"/>
      <c r="Q108"/>
      <c r="R108" s="87">
        <f t="shared" si="4"/>
      </c>
      <c r="S108" s="15">
        <f t="shared" si="5"/>
      </c>
      <c r="T108"/>
      <c r="U108"/>
      <c r="V108"/>
      <c r="W108"/>
      <c r="X108"/>
    </row>
    <row r="109" spans="2:24" ht="12.75" customHeight="1">
      <c r="B109" s="48">
        <f t="shared" si="3"/>
      </c>
      <c r="H109"/>
      <c r="I109"/>
      <c r="J109"/>
      <c r="K109"/>
      <c r="L109"/>
      <c r="M109"/>
      <c r="N109"/>
      <c r="O109"/>
      <c r="P109"/>
      <c r="Q109"/>
      <c r="R109" s="87">
        <f t="shared" si="4"/>
      </c>
      <c r="S109" s="15">
        <f t="shared" si="5"/>
      </c>
      <c r="T109"/>
      <c r="U109"/>
      <c r="V109"/>
      <c r="W109"/>
      <c r="X109"/>
    </row>
    <row r="110" spans="2:24" ht="12.75" customHeight="1">
      <c r="B110" s="48">
        <f t="shared" si="3"/>
      </c>
      <c r="H110"/>
      <c r="I110"/>
      <c r="J110"/>
      <c r="K110"/>
      <c r="L110"/>
      <c r="M110"/>
      <c r="N110"/>
      <c r="O110"/>
      <c r="P110"/>
      <c r="Q110"/>
      <c r="R110" s="87">
        <f t="shared" si="4"/>
      </c>
      <c r="S110" s="15">
        <f t="shared" si="5"/>
      </c>
      <c r="T110"/>
      <c r="U110"/>
      <c r="V110"/>
      <c r="W110"/>
      <c r="X110"/>
    </row>
    <row r="111" spans="2:24" ht="12.75" customHeight="1">
      <c r="B111" s="48">
        <f t="shared" si="3"/>
      </c>
      <c r="H111"/>
      <c r="I111"/>
      <c r="J111"/>
      <c r="K111"/>
      <c r="L111"/>
      <c r="M111"/>
      <c r="N111"/>
      <c r="O111"/>
      <c r="P111"/>
      <c r="Q111"/>
      <c r="R111" s="87">
        <f t="shared" si="4"/>
      </c>
      <c r="S111" s="15">
        <f t="shared" si="5"/>
      </c>
      <c r="T111"/>
      <c r="U111"/>
      <c r="V111"/>
      <c r="W111"/>
      <c r="X111"/>
    </row>
    <row r="112" spans="2:24" ht="12.75" customHeight="1">
      <c r="B112" s="48">
        <f t="shared" si="3"/>
      </c>
      <c r="H112"/>
      <c r="I112"/>
      <c r="J112"/>
      <c r="K112"/>
      <c r="L112"/>
      <c r="M112"/>
      <c r="N112"/>
      <c r="O112"/>
      <c r="P112"/>
      <c r="Q112"/>
      <c r="R112" s="87">
        <f t="shared" si="4"/>
      </c>
      <c r="S112" s="15">
        <f t="shared" si="5"/>
      </c>
      <c r="T112"/>
      <c r="U112"/>
      <c r="V112"/>
      <c r="W112"/>
      <c r="X112"/>
    </row>
    <row r="113" spans="2:24" ht="12.75" customHeight="1">
      <c r="B113" s="48">
        <f t="shared" si="3"/>
      </c>
      <c r="H113"/>
      <c r="I113"/>
      <c r="J113"/>
      <c r="K113"/>
      <c r="L113"/>
      <c r="M113"/>
      <c r="N113"/>
      <c r="O113"/>
      <c r="P113"/>
      <c r="Q113"/>
      <c r="R113" s="87">
        <f t="shared" si="4"/>
      </c>
      <c r="S113" s="15">
        <f t="shared" si="5"/>
      </c>
      <c r="T113"/>
      <c r="U113"/>
      <c r="V113"/>
      <c r="W113"/>
      <c r="X113"/>
    </row>
    <row r="114" spans="2:24" ht="12.75" customHeight="1">
      <c r="B114" s="48">
        <f t="shared" si="3"/>
      </c>
      <c r="H114"/>
      <c r="I114"/>
      <c r="J114"/>
      <c r="K114"/>
      <c r="L114"/>
      <c r="M114"/>
      <c r="N114"/>
      <c r="O114"/>
      <c r="P114"/>
      <c r="Q114"/>
      <c r="R114" s="87">
        <f t="shared" si="4"/>
      </c>
      <c r="S114" s="15">
        <f t="shared" si="5"/>
      </c>
      <c r="T114"/>
      <c r="U114"/>
      <c r="V114"/>
      <c r="W114"/>
      <c r="X114"/>
    </row>
    <row r="115" spans="2:24" ht="12.75" customHeight="1">
      <c r="B115" s="48">
        <f t="shared" si="3"/>
      </c>
      <c r="H115"/>
      <c r="I115"/>
      <c r="J115"/>
      <c r="K115"/>
      <c r="L115"/>
      <c r="M115"/>
      <c r="N115"/>
      <c r="O115"/>
      <c r="P115"/>
      <c r="Q115"/>
      <c r="R115" s="87">
        <f t="shared" si="4"/>
      </c>
      <c r="S115" s="15">
        <f t="shared" si="5"/>
      </c>
      <c r="T115"/>
      <c r="U115"/>
      <c r="V115"/>
      <c r="W115"/>
      <c r="X115"/>
    </row>
    <row r="116" spans="2:24" ht="12.75" customHeight="1">
      <c r="B116" s="48">
        <f t="shared" si="3"/>
      </c>
      <c r="H116"/>
      <c r="I116"/>
      <c r="J116"/>
      <c r="K116"/>
      <c r="L116"/>
      <c r="M116"/>
      <c r="N116"/>
      <c r="O116"/>
      <c r="P116"/>
      <c r="Q116"/>
      <c r="R116" s="87">
        <f t="shared" si="4"/>
      </c>
      <c r="S116" s="15">
        <f t="shared" si="5"/>
      </c>
      <c r="T116"/>
      <c r="U116"/>
      <c r="V116"/>
      <c r="W116"/>
      <c r="X116"/>
    </row>
    <row r="117" spans="2:24" ht="12.75" customHeight="1">
      <c r="B117" s="48">
        <f t="shared" si="3"/>
      </c>
      <c r="H117"/>
      <c r="I117"/>
      <c r="J117"/>
      <c r="K117"/>
      <c r="L117"/>
      <c r="M117"/>
      <c r="N117"/>
      <c r="O117"/>
      <c r="P117"/>
      <c r="Q117"/>
      <c r="R117" s="87">
        <f t="shared" si="4"/>
      </c>
      <c r="S117" s="15">
        <f t="shared" si="5"/>
      </c>
      <c r="T117"/>
      <c r="U117"/>
      <c r="V117"/>
      <c r="W117"/>
      <c r="X117"/>
    </row>
    <row r="118" spans="2:24" ht="12.75" customHeight="1">
      <c r="B118" s="48">
        <f t="shared" si="3"/>
      </c>
      <c r="H118"/>
      <c r="I118"/>
      <c r="J118"/>
      <c r="K118"/>
      <c r="L118"/>
      <c r="M118"/>
      <c r="N118"/>
      <c r="O118"/>
      <c r="P118"/>
      <c r="Q118"/>
      <c r="R118" s="87">
        <f t="shared" si="4"/>
      </c>
      <c r="S118" s="15">
        <f t="shared" si="5"/>
      </c>
      <c r="T118"/>
      <c r="U118"/>
      <c r="V118"/>
      <c r="W118"/>
      <c r="X118"/>
    </row>
    <row r="119" spans="2:24" ht="12.75" customHeight="1">
      <c r="B119" s="48">
        <f t="shared" si="3"/>
      </c>
      <c r="H119"/>
      <c r="I119"/>
      <c r="J119"/>
      <c r="K119"/>
      <c r="L119"/>
      <c r="M119"/>
      <c r="N119"/>
      <c r="O119"/>
      <c r="P119"/>
      <c r="Q119"/>
      <c r="R119" s="87">
        <f t="shared" si="4"/>
      </c>
      <c r="S119" s="15">
        <f t="shared" si="5"/>
      </c>
      <c r="T119"/>
      <c r="U119"/>
      <c r="V119"/>
      <c r="W119"/>
      <c r="X119"/>
    </row>
    <row r="120" spans="2:24" ht="12.75" customHeight="1">
      <c r="B120" s="48">
        <f t="shared" si="3"/>
      </c>
      <c r="H120"/>
      <c r="I120"/>
      <c r="J120"/>
      <c r="K120"/>
      <c r="L120"/>
      <c r="M120"/>
      <c r="N120"/>
      <c r="O120"/>
      <c r="P120"/>
      <c r="Q120"/>
      <c r="R120" s="87">
        <f t="shared" si="4"/>
      </c>
      <c r="S120" s="15">
        <f t="shared" si="5"/>
      </c>
      <c r="T120"/>
      <c r="U120"/>
      <c r="V120"/>
      <c r="W120"/>
      <c r="X120"/>
    </row>
    <row r="121" spans="2:24" ht="12.75" customHeight="1">
      <c r="B121" s="48">
        <f t="shared" si="3"/>
      </c>
      <c r="H121"/>
      <c r="I121"/>
      <c r="J121"/>
      <c r="K121"/>
      <c r="L121"/>
      <c r="M121"/>
      <c r="N121"/>
      <c r="O121"/>
      <c r="P121"/>
      <c r="Q121"/>
      <c r="R121" s="87">
        <f t="shared" si="4"/>
      </c>
      <c r="S121" s="15">
        <f t="shared" si="5"/>
      </c>
      <c r="T121"/>
      <c r="U121"/>
      <c r="V121"/>
      <c r="W121"/>
      <c r="X121"/>
    </row>
    <row r="122" spans="2:24" ht="12.75" customHeight="1">
      <c r="B122" s="48">
        <f t="shared" si="3"/>
      </c>
      <c r="H122"/>
      <c r="I122"/>
      <c r="J122"/>
      <c r="K122"/>
      <c r="L122"/>
      <c r="M122"/>
      <c r="N122"/>
      <c r="O122"/>
      <c r="P122"/>
      <c r="Q122"/>
      <c r="R122" s="87">
        <f t="shared" si="4"/>
      </c>
      <c r="S122" s="15">
        <f t="shared" si="5"/>
      </c>
      <c r="T122"/>
      <c r="U122"/>
      <c r="V122"/>
      <c r="W122"/>
      <c r="X122"/>
    </row>
    <row r="123" spans="2:24" ht="12.75" customHeight="1">
      <c r="B123" s="48">
        <f t="shared" si="3"/>
      </c>
      <c r="H123"/>
      <c r="I123"/>
      <c r="J123"/>
      <c r="K123"/>
      <c r="L123"/>
      <c r="M123"/>
      <c r="N123"/>
      <c r="O123"/>
      <c r="P123"/>
      <c r="Q123"/>
      <c r="R123" s="87">
        <f t="shared" si="4"/>
      </c>
      <c r="S123" s="15">
        <f t="shared" si="5"/>
      </c>
      <c r="T123"/>
      <c r="U123"/>
      <c r="V123"/>
      <c r="W123"/>
      <c r="X123"/>
    </row>
    <row r="124" spans="2:24" ht="12.75" customHeight="1">
      <c r="B124" s="48">
        <f t="shared" si="3"/>
      </c>
      <c r="H124"/>
      <c r="I124"/>
      <c r="J124"/>
      <c r="K124"/>
      <c r="L124"/>
      <c r="M124"/>
      <c r="N124"/>
      <c r="O124"/>
      <c r="P124"/>
      <c r="Q124"/>
      <c r="R124" s="87">
        <f t="shared" si="4"/>
      </c>
      <c r="S124" s="15">
        <f t="shared" si="5"/>
      </c>
      <c r="T124"/>
      <c r="U124"/>
      <c r="V124"/>
      <c r="W124"/>
      <c r="X124"/>
    </row>
    <row r="125" spans="2:24" ht="12.75" customHeight="1">
      <c r="B125" s="48">
        <f t="shared" si="3"/>
      </c>
      <c r="H125"/>
      <c r="I125"/>
      <c r="J125"/>
      <c r="K125"/>
      <c r="L125"/>
      <c r="M125"/>
      <c r="N125"/>
      <c r="O125"/>
      <c r="P125"/>
      <c r="Q125"/>
      <c r="R125" s="87">
        <f t="shared" si="4"/>
      </c>
      <c r="S125" s="15">
        <f t="shared" si="5"/>
      </c>
      <c r="T125"/>
      <c r="U125"/>
      <c r="V125"/>
      <c r="W125"/>
      <c r="X125"/>
    </row>
    <row r="126" spans="2:24" ht="12.75" customHeight="1">
      <c r="B126" s="48">
        <f t="shared" si="3"/>
      </c>
      <c r="H126"/>
      <c r="I126"/>
      <c r="J126"/>
      <c r="K126"/>
      <c r="L126"/>
      <c r="M126"/>
      <c r="N126"/>
      <c r="O126"/>
      <c r="P126"/>
      <c r="Q126"/>
      <c r="R126" s="87">
        <f t="shared" si="4"/>
      </c>
      <c r="S126" s="15">
        <f t="shared" si="5"/>
      </c>
      <c r="T126"/>
      <c r="U126"/>
      <c r="V126"/>
      <c r="W126"/>
      <c r="X126"/>
    </row>
    <row r="127" spans="2:24" ht="12.75" customHeight="1">
      <c r="B127" s="48">
        <f t="shared" si="3"/>
      </c>
      <c r="H127"/>
      <c r="I127"/>
      <c r="J127"/>
      <c r="K127"/>
      <c r="L127"/>
      <c r="M127"/>
      <c r="N127"/>
      <c r="O127"/>
      <c r="P127"/>
      <c r="Q127"/>
      <c r="R127" s="87">
        <f t="shared" si="4"/>
      </c>
      <c r="S127" s="15">
        <f t="shared" si="5"/>
      </c>
      <c r="T127"/>
      <c r="U127"/>
      <c r="V127"/>
      <c r="W127"/>
      <c r="X127"/>
    </row>
    <row r="128" spans="2:24" ht="12.75" customHeight="1">
      <c r="B128" s="48">
        <f t="shared" si="3"/>
      </c>
      <c r="H128"/>
      <c r="I128"/>
      <c r="J128"/>
      <c r="K128"/>
      <c r="L128"/>
      <c r="M128"/>
      <c r="N128"/>
      <c r="O128"/>
      <c r="P128"/>
      <c r="Q128"/>
      <c r="R128" s="87">
        <f t="shared" si="4"/>
      </c>
      <c r="S128" s="15">
        <f t="shared" si="5"/>
      </c>
      <c r="T128"/>
      <c r="U128"/>
      <c r="V128"/>
      <c r="W128"/>
      <c r="X128"/>
    </row>
    <row r="129" spans="2:24" ht="12.75" customHeight="1">
      <c r="B129" s="48">
        <f t="shared" si="3"/>
      </c>
      <c r="H129"/>
      <c r="I129"/>
      <c r="J129"/>
      <c r="K129"/>
      <c r="L129"/>
      <c r="M129"/>
      <c r="N129"/>
      <c r="O129"/>
      <c r="P129"/>
      <c r="Q129"/>
      <c r="R129" s="87">
        <f t="shared" si="4"/>
      </c>
      <c r="S129" s="15">
        <f t="shared" si="5"/>
      </c>
      <c r="T129"/>
      <c r="U129"/>
      <c r="V129"/>
      <c r="W129"/>
      <c r="X129"/>
    </row>
    <row r="130" spans="2:24" ht="12.75" customHeight="1">
      <c r="B130" s="48">
        <f t="shared" si="3"/>
      </c>
      <c r="H130"/>
      <c r="I130"/>
      <c r="J130"/>
      <c r="K130"/>
      <c r="L130"/>
      <c r="M130"/>
      <c r="N130"/>
      <c r="O130"/>
      <c r="P130"/>
      <c r="Q130"/>
      <c r="R130" s="87">
        <f t="shared" si="4"/>
      </c>
      <c r="S130" s="15">
        <f t="shared" si="5"/>
      </c>
      <c r="T130"/>
      <c r="U130"/>
      <c r="V130"/>
      <c r="W130"/>
      <c r="X130"/>
    </row>
    <row r="131" spans="2:24" ht="12.75" customHeight="1">
      <c r="B131" s="48">
        <f t="shared" si="3"/>
      </c>
      <c r="H131"/>
      <c r="I131"/>
      <c r="J131"/>
      <c r="K131"/>
      <c r="L131"/>
      <c r="M131"/>
      <c r="N131"/>
      <c r="O131"/>
      <c r="P131"/>
      <c r="Q131"/>
      <c r="R131" s="87">
        <f t="shared" si="4"/>
      </c>
      <c r="S131" s="15">
        <f t="shared" si="5"/>
      </c>
      <c r="T131"/>
      <c r="U131"/>
      <c r="V131"/>
      <c r="W131"/>
      <c r="X131"/>
    </row>
    <row r="132" spans="2:24" ht="12.75" customHeight="1">
      <c r="B132" s="48">
        <f t="shared" si="3"/>
      </c>
      <c r="H132"/>
      <c r="I132"/>
      <c r="J132"/>
      <c r="K132"/>
      <c r="L132"/>
      <c r="M132"/>
      <c r="N132"/>
      <c r="O132"/>
      <c r="P132"/>
      <c r="Q132"/>
      <c r="R132" s="87">
        <f t="shared" si="4"/>
      </c>
      <c r="S132" s="15">
        <f t="shared" si="5"/>
      </c>
      <c r="T132"/>
      <c r="U132"/>
      <c r="V132"/>
      <c r="W132"/>
      <c r="X132"/>
    </row>
    <row r="133" spans="2:24" ht="12.75" customHeight="1">
      <c r="B133" s="48">
        <f t="shared" si="3"/>
      </c>
      <c r="H133"/>
      <c r="I133"/>
      <c r="J133"/>
      <c r="K133"/>
      <c r="L133"/>
      <c r="M133"/>
      <c r="N133"/>
      <c r="O133"/>
      <c r="P133"/>
      <c r="Q133"/>
      <c r="R133" s="87">
        <f t="shared" si="4"/>
      </c>
      <c r="S133" s="15">
        <f t="shared" si="5"/>
      </c>
      <c r="T133"/>
      <c r="U133"/>
      <c r="V133"/>
      <c r="W133"/>
      <c r="X133"/>
    </row>
    <row r="134" spans="2:24" ht="12.75" customHeight="1">
      <c r="B134" s="48">
        <f t="shared" si="3"/>
      </c>
      <c r="H134"/>
      <c r="I134"/>
      <c r="J134"/>
      <c r="K134"/>
      <c r="L134"/>
      <c r="M134"/>
      <c r="N134"/>
      <c r="O134"/>
      <c r="P134"/>
      <c r="Q134"/>
      <c r="R134" s="87">
        <f t="shared" si="4"/>
      </c>
      <c r="S134" s="15">
        <f t="shared" si="5"/>
      </c>
      <c r="T134"/>
      <c r="U134"/>
      <c r="V134"/>
      <c r="W134"/>
      <c r="X134"/>
    </row>
    <row r="135" spans="2:24" ht="12.75" customHeight="1">
      <c r="B135" s="48">
        <f t="shared" si="3"/>
      </c>
      <c r="H135"/>
      <c r="I135"/>
      <c r="J135"/>
      <c r="K135"/>
      <c r="L135"/>
      <c r="M135"/>
      <c r="N135"/>
      <c r="O135"/>
      <c r="P135"/>
      <c r="Q135"/>
      <c r="R135" s="87">
        <f t="shared" si="4"/>
      </c>
      <c r="S135" s="15">
        <f t="shared" si="5"/>
      </c>
      <c r="T135"/>
      <c r="U135"/>
      <c r="V135"/>
      <c r="W135"/>
      <c r="X135"/>
    </row>
    <row r="136" spans="2:24" ht="12.75" customHeight="1">
      <c r="B136" s="48">
        <f t="shared" si="3"/>
      </c>
      <c r="H136"/>
      <c r="I136"/>
      <c r="J136"/>
      <c r="K136"/>
      <c r="L136"/>
      <c r="M136"/>
      <c r="N136"/>
      <c r="O136"/>
      <c r="P136"/>
      <c r="Q136"/>
      <c r="R136" s="87">
        <f t="shared" si="4"/>
      </c>
      <c r="S136" s="15">
        <f t="shared" si="5"/>
      </c>
      <c r="T136"/>
      <c r="U136"/>
      <c r="V136"/>
      <c r="W136"/>
      <c r="X136"/>
    </row>
    <row r="137" spans="2:24" ht="12.75" customHeight="1">
      <c r="B137" s="48">
        <f t="shared" si="3"/>
      </c>
      <c r="H137"/>
      <c r="I137"/>
      <c r="J137"/>
      <c r="K137"/>
      <c r="L137"/>
      <c r="M137"/>
      <c r="N137"/>
      <c r="O137"/>
      <c r="P137"/>
      <c r="Q137"/>
      <c r="R137" s="87">
        <f t="shared" si="4"/>
      </c>
      <c r="S137" s="15">
        <f t="shared" si="5"/>
      </c>
      <c r="T137"/>
      <c r="U137"/>
      <c r="V137"/>
      <c r="W137"/>
      <c r="X137"/>
    </row>
    <row r="138" spans="2:24" ht="12.75" customHeight="1">
      <c r="B138" s="48">
        <f t="shared" si="3"/>
      </c>
      <c r="H138"/>
      <c r="I138"/>
      <c r="J138"/>
      <c r="K138"/>
      <c r="L138"/>
      <c r="M138"/>
      <c r="N138"/>
      <c r="O138"/>
      <c r="P138"/>
      <c r="Q138"/>
      <c r="R138" s="87">
        <f t="shared" si="4"/>
      </c>
      <c r="S138" s="15">
        <f t="shared" si="5"/>
      </c>
      <c r="T138"/>
      <c r="U138"/>
      <c r="V138"/>
      <c r="W138"/>
      <c r="X138"/>
    </row>
    <row r="139" spans="2:24" ht="12.75" customHeight="1">
      <c r="B139" s="48">
        <f aca="true" t="shared" si="6" ref="B139:B202">IF(ISBLANK(C139),"",B138+1)</f>
      </c>
      <c r="H139"/>
      <c r="I139"/>
      <c r="J139"/>
      <c r="K139"/>
      <c r="L139"/>
      <c r="M139"/>
      <c r="N139"/>
      <c r="O139"/>
      <c r="P139"/>
      <c r="Q139"/>
      <c r="R139" s="87">
        <f t="shared" si="4"/>
      </c>
      <c r="S139" s="15">
        <f t="shared" si="5"/>
      </c>
      <c r="T139"/>
      <c r="U139"/>
      <c r="V139"/>
      <c r="W139"/>
      <c r="X139"/>
    </row>
    <row r="140" spans="2:24" ht="12.75" customHeight="1">
      <c r="B140" s="48">
        <f t="shared" si="6"/>
      </c>
      <c r="H140"/>
      <c r="I140"/>
      <c r="J140"/>
      <c r="K140"/>
      <c r="L140"/>
      <c r="M140"/>
      <c r="N140"/>
      <c r="O140"/>
      <c r="P140"/>
      <c r="Q140"/>
      <c r="R140" s="87">
        <f aca="true" t="shared" si="7" ref="R140:R203">IF(ISBLANK(C140),"",VLOOKUP(C140,PlayerData,62,FALSE))</f>
      </c>
      <c r="S140" s="15">
        <f aca="true" t="shared" si="8" ref="S140:S203">IF(ISBLANK(C140),"",VLOOKUP(C140,PlayerData,63,FALSE))</f>
      </c>
      <c r="T140"/>
      <c r="U140"/>
      <c r="V140"/>
      <c r="W140"/>
      <c r="X140"/>
    </row>
    <row r="141" spans="2:24" ht="12.75" customHeight="1">
      <c r="B141" s="48">
        <f t="shared" si="6"/>
      </c>
      <c r="H141"/>
      <c r="I141"/>
      <c r="J141"/>
      <c r="K141"/>
      <c r="L141"/>
      <c r="M141"/>
      <c r="N141"/>
      <c r="O141"/>
      <c r="P141"/>
      <c r="Q141"/>
      <c r="R141" s="87">
        <f t="shared" si="7"/>
      </c>
      <c r="S141" s="15">
        <f t="shared" si="8"/>
      </c>
      <c r="T141"/>
      <c r="U141"/>
      <c r="V141"/>
      <c r="W141"/>
      <c r="X141"/>
    </row>
    <row r="142" spans="2:24" ht="12.75" customHeight="1">
      <c r="B142" s="48">
        <f t="shared" si="6"/>
      </c>
      <c r="H142"/>
      <c r="I142"/>
      <c r="J142"/>
      <c r="K142"/>
      <c r="L142"/>
      <c r="M142"/>
      <c r="N142"/>
      <c r="O142"/>
      <c r="P142"/>
      <c r="Q142"/>
      <c r="R142" s="87">
        <f t="shared" si="7"/>
      </c>
      <c r="S142" s="15">
        <f t="shared" si="8"/>
      </c>
      <c r="T142"/>
      <c r="U142"/>
      <c r="V142"/>
      <c r="W142"/>
      <c r="X142"/>
    </row>
    <row r="143" spans="2:24" ht="12.75" customHeight="1">
      <c r="B143" s="48">
        <f t="shared" si="6"/>
      </c>
      <c r="H143"/>
      <c r="I143"/>
      <c r="J143"/>
      <c r="K143"/>
      <c r="L143"/>
      <c r="M143"/>
      <c r="N143"/>
      <c r="O143"/>
      <c r="P143"/>
      <c r="Q143"/>
      <c r="R143" s="87">
        <f t="shared" si="7"/>
      </c>
      <c r="S143" s="15">
        <f t="shared" si="8"/>
      </c>
      <c r="T143"/>
      <c r="U143"/>
      <c r="V143"/>
      <c r="W143"/>
      <c r="X143"/>
    </row>
    <row r="144" spans="2:24" ht="12.75" customHeight="1">
      <c r="B144" s="48">
        <f t="shared" si="6"/>
      </c>
      <c r="H144"/>
      <c r="I144"/>
      <c r="J144"/>
      <c r="K144"/>
      <c r="L144"/>
      <c r="M144"/>
      <c r="N144"/>
      <c r="O144"/>
      <c r="P144"/>
      <c r="Q144"/>
      <c r="R144" s="87">
        <f t="shared" si="7"/>
      </c>
      <c r="S144" s="15">
        <f t="shared" si="8"/>
      </c>
      <c r="T144"/>
      <c r="U144"/>
      <c r="V144"/>
      <c r="W144"/>
      <c r="X144"/>
    </row>
    <row r="145" spans="2:24" ht="12.75" customHeight="1">
      <c r="B145" s="48">
        <f t="shared" si="6"/>
      </c>
      <c r="H145"/>
      <c r="I145"/>
      <c r="J145"/>
      <c r="K145"/>
      <c r="L145"/>
      <c r="M145"/>
      <c r="N145"/>
      <c r="O145"/>
      <c r="P145"/>
      <c r="Q145"/>
      <c r="R145" s="87">
        <f t="shared" si="7"/>
      </c>
      <c r="S145" s="15">
        <f t="shared" si="8"/>
      </c>
      <c r="T145"/>
      <c r="U145"/>
      <c r="V145"/>
      <c r="W145"/>
      <c r="X145"/>
    </row>
    <row r="146" spans="2:24" ht="12.75" customHeight="1">
      <c r="B146" s="48">
        <f t="shared" si="6"/>
      </c>
      <c r="H146"/>
      <c r="I146"/>
      <c r="J146"/>
      <c r="K146"/>
      <c r="L146"/>
      <c r="M146"/>
      <c r="N146"/>
      <c r="O146"/>
      <c r="P146"/>
      <c r="Q146"/>
      <c r="R146" s="87">
        <f t="shared" si="7"/>
      </c>
      <c r="S146" s="15">
        <f t="shared" si="8"/>
      </c>
      <c r="T146"/>
      <c r="U146"/>
      <c r="V146"/>
      <c r="W146"/>
      <c r="X146"/>
    </row>
    <row r="147" spans="2:24" ht="12.75" customHeight="1">
      <c r="B147" s="48">
        <f t="shared" si="6"/>
      </c>
      <c r="H147"/>
      <c r="I147"/>
      <c r="J147"/>
      <c r="K147"/>
      <c r="L147"/>
      <c r="M147"/>
      <c r="N147"/>
      <c r="O147"/>
      <c r="P147"/>
      <c r="Q147"/>
      <c r="R147" s="87">
        <f t="shared" si="7"/>
      </c>
      <c r="S147" s="15">
        <f t="shared" si="8"/>
      </c>
      <c r="T147"/>
      <c r="U147"/>
      <c r="V147"/>
      <c r="W147"/>
      <c r="X147"/>
    </row>
    <row r="148" spans="2:24" ht="12.75" customHeight="1">
      <c r="B148" s="48">
        <f t="shared" si="6"/>
      </c>
      <c r="H148"/>
      <c r="I148"/>
      <c r="J148"/>
      <c r="K148"/>
      <c r="L148"/>
      <c r="M148"/>
      <c r="N148"/>
      <c r="O148"/>
      <c r="P148"/>
      <c r="Q148"/>
      <c r="R148" s="87">
        <f t="shared" si="7"/>
      </c>
      <c r="S148" s="15">
        <f t="shared" si="8"/>
      </c>
      <c r="T148"/>
      <c r="U148"/>
      <c r="V148"/>
      <c r="W148"/>
      <c r="X148"/>
    </row>
    <row r="149" spans="2:24" ht="12.75" customHeight="1">
      <c r="B149" s="48">
        <f t="shared" si="6"/>
      </c>
      <c r="H149"/>
      <c r="I149"/>
      <c r="J149"/>
      <c r="K149"/>
      <c r="L149"/>
      <c r="M149"/>
      <c r="N149"/>
      <c r="O149"/>
      <c r="P149"/>
      <c r="Q149"/>
      <c r="R149" s="87">
        <f t="shared" si="7"/>
      </c>
      <c r="S149" s="15">
        <f t="shared" si="8"/>
      </c>
      <c r="T149"/>
      <c r="U149"/>
      <c r="V149"/>
      <c r="W149"/>
      <c r="X149"/>
    </row>
    <row r="150" spans="2:24" ht="12.75" customHeight="1">
      <c r="B150" s="48">
        <f t="shared" si="6"/>
      </c>
      <c r="H150"/>
      <c r="I150"/>
      <c r="J150"/>
      <c r="K150"/>
      <c r="L150"/>
      <c r="M150"/>
      <c r="N150"/>
      <c r="O150"/>
      <c r="P150"/>
      <c r="Q150"/>
      <c r="R150" s="87">
        <f t="shared" si="7"/>
      </c>
      <c r="S150" s="15">
        <f t="shared" si="8"/>
      </c>
      <c r="T150"/>
      <c r="U150"/>
      <c r="V150"/>
      <c r="W150"/>
      <c r="X150"/>
    </row>
    <row r="151" spans="2:24" ht="12.75" customHeight="1">
      <c r="B151" s="48">
        <f t="shared" si="6"/>
      </c>
      <c r="H151"/>
      <c r="I151"/>
      <c r="J151"/>
      <c r="K151"/>
      <c r="L151"/>
      <c r="M151"/>
      <c r="N151"/>
      <c r="O151"/>
      <c r="P151"/>
      <c r="Q151"/>
      <c r="R151" s="87">
        <f t="shared" si="7"/>
      </c>
      <c r="S151" s="15">
        <f t="shared" si="8"/>
      </c>
      <c r="T151"/>
      <c r="U151"/>
      <c r="V151"/>
      <c r="W151"/>
      <c r="X151"/>
    </row>
    <row r="152" spans="2:24" ht="12.75" customHeight="1">
      <c r="B152" s="48">
        <f t="shared" si="6"/>
      </c>
      <c r="H152"/>
      <c r="I152"/>
      <c r="J152"/>
      <c r="K152"/>
      <c r="L152"/>
      <c r="M152"/>
      <c r="N152"/>
      <c r="O152"/>
      <c r="P152"/>
      <c r="Q152"/>
      <c r="R152" s="87">
        <f t="shared" si="7"/>
      </c>
      <c r="S152" s="15">
        <f t="shared" si="8"/>
      </c>
      <c r="T152"/>
      <c r="U152"/>
      <c r="V152"/>
      <c r="W152"/>
      <c r="X152"/>
    </row>
    <row r="153" spans="2:24" ht="12.75" customHeight="1">
      <c r="B153" s="48">
        <f t="shared" si="6"/>
      </c>
      <c r="H153"/>
      <c r="I153"/>
      <c r="J153"/>
      <c r="K153"/>
      <c r="L153"/>
      <c r="M153"/>
      <c r="N153"/>
      <c r="O153"/>
      <c r="P153"/>
      <c r="Q153"/>
      <c r="R153" s="87">
        <f t="shared" si="7"/>
      </c>
      <c r="S153" s="15">
        <f t="shared" si="8"/>
      </c>
      <c r="T153"/>
      <c r="U153"/>
      <c r="V153"/>
      <c r="W153"/>
      <c r="X153"/>
    </row>
    <row r="154" spans="2:24" ht="12.75" customHeight="1">
      <c r="B154" s="48">
        <f t="shared" si="6"/>
      </c>
      <c r="H154"/>
      <c r="I154"/>
      <c r="J154"/>
      <c r="K154"/>
      <c r="L154"/>
      <c r="M154"/>
      <c r="N154"/>
      <c r="O154"/>
      <c r="P154"/>
      <c r="Q154"/>
      <c r="R154" s="87">
        <f t="shared" si="7"/>
      </c>
      <c r="S154" s="15">
        <f t="shared" si="8"/>
      </c>
      <c r="T154"/>
      <c r="U154"/>
      <c r="V154"/>
      <c r="W154"/>
      <c r="X154"/>
    </row>
    <row r="155" spans="2:24" ht="12.75" customHeight="1">
      <c r="B155" s="48">
        <f t="shared" si="6"/>
      </c>
      <c r="H155"/>
      <c r="I155"/>
      <c r="J155"/>
      <c r="K155"/>
      <c r="L155"/>
      <c r="M155"/>
      <c r="N155"/>
      <c r="O155"/>
      <c r="P155"/>
      <c r="Q155"/>
      <c r="R155" s="87">
        <f t="shared" si="7"/>
      </c>
      <c r="S155" s="15">
        <f t="shared" si="8"/>
      </c>
      <c r="T155"/>
      <c r="U155"/>
      <c r="V155"/>
      <c r="W155"/>
      <c r="X155"/>
    </row>
    <row r="156" spans="2:24" ht="12.75" customHeight="1">
      <c r="B156" s="48">
        <f t="shared" si="6"/>
      </c>
      <c r="H156"/>
      <c r="I156"/>
      <c r="J156"/>
      <c r="K156"/>
      <c r="L156"/>
      <c r="M156"/>
      <c r="N156"/>
      <c r="O156"/>
      <c r="P156"/>
      <c r="Q156"/>
      <c r="R156" s="87">
        <f t="shared" si="7"/>
      </c>
      <c r="S156" s="15">
        <f t="shared" si="8"/>
      </c>
      <c r="T156"/>
      <c r="U156"/>
      <c r="V156"/>
      <c r="W156"/>
      <c r="X156"/>
    </row>
    <row r="157" spans="2:24" ht="12.75" customHeight="1">
      <c r="B157" s="48">
        <f t="shared" si="6"/>
      </c>
      <c r="H157"/>
      <c r="I157"/>
      <c r="J157"/>
      <c r="K157"/>
      <c r="L157"/>
      <c r="M157"/>
      <c r="N157"/>
      <c r="O157"/>
      <c r="P157"/>
      <c r="Q157"/>
      <c r="R157" s="87">
        <f t="shared" si="7"/>
      </c>
      <c r="S157" s="15">
        <f t="shared" si="8"/>
      </c>
      <c r="T157"/>
      <c r="U157"/>
      <c r="V157"/>
      <c r="W157"/>
      <c r="X157"/>
    </row>
    <row r="158" spans="2:24" ht="12.75" customHeight="1">
      <c r="B158" s="48">
        <f t="shared" si="6"/>
      </c>
      <c r="H158"/>
      <c r="I158"/>
      <c r="J158"/>
      <c r="K158"/>
      <c r="L158"/>
      <c r="M158"/>
      <c r="N158"/>
      <c r="O158"/>
      <c r="P158"/>
      <c r="Q158"/>
      <c r="R158" s="87">
        <f t="shared" si="7"/>
      </c>
      <c r="S158" s="15">
        <f t="shared" si="8"/>
      </c>
      <c r="T158"/>
      <c r="U158"/>
      <c r="V158"/>
      <c r="W158"/>
      <c r="X158"/>
    </row>
    <row r="159" spans="2:24" ht="12.75" customHeight="1">
      <c r="B159" s="48">
        <f t="shared" si="6"/>
      </c>
      <c r="H159"/>
      <c r="I159"/>
      <c r="J159"/>
      <c r="K159"/>
      <c r="L159"/>
      <c r="M159"/>
      <c r="N159"/>
      <c r="O159"/>
      <c r="P159"/>
      <c r="Q159"/>
      <c r="R159" s="87">
        <f t="shared" si="7"/>
      </c>
      <c r="S159" s="15">
        <f t="shared" si="8"/>
      </c>
      <c r="T159"/>
      <c r="U159"/>
      <c r="V159"/>
      <c r="W159"/>
      <c r="X159"/>
    </row>
    <row r="160" spans="2:24" ht="12.75" customHeight="1">
      <c r="B160" s="48">
        <f t="shared" si="6"/>
      </c>
      <c r="H160"/>
      <c r="I160"/>
      <c r="J160"/>
      <c r="K160"/>
      <c r="L160"/>
      <c r="M160"/>
      <c r="N160"/>
      <c r="O160"/>
      <c r="P160"/>
      <c r="Q160"/>
      <c r="R160" s="87">
        <f t="shared" si="7"/>
      </c>
      <c r="S160" s="15">
        <f t="shared" si="8"/>
      </c>
      <c r="T160"/>
      <c r="U160"/>
      <c r="V160"/>
      <c r="W160"/>
      <c r="X160"/>
    </row>
    <row r="161" spans="2:24" ht="12.75" customHeight="1">
      <c r="B161" s="48">
        <f t="shared" si="6"/>
      </c>
      <c r="H161"/>
      <c r="I161"/>
      <c r="J161"/>
      <c r="K161"/>
      <c r="L161"/>
      <c r="M161"/>
      <c r="N161"/>
      <c r="O161"/>
      <c r="P161"/>
      <c r="Q161"/>
      <c r="R161" s="87">
        <f t="shared" si="7"/>
      </c>
      <c r="S161" s="15">
        <f t="shared" si="8"/>
      </c>
      <c r="T161"/>
      <c r="U161"/>
      <c r="V161"/>
      <c r="W161"/>
      <c r="X161"/>
    </row>
    <row r="162" spans="2:24" ht="12.75" customHeight="1">
      <c r="B162" s="48">
        <f t="shared" si="6"/>
      </c>
      <c r="H162"/>
      <c r="I162"/>
      <c r="J162"/>
      <c r="K162"/>
      <c r="L162"/>
      <c r="M162"/>
      <c r="N162"/>
      <c r="O162"/>
      <c r="P162"/>
      <c r="Q162"/>
      <c r="R162" s="87">
        <f t="shared" si="7"/>
      </c>
      <c r="S162" s="15">
        <f t="shared" si="8"/>
      </c>
      <c r="T162"/>
      <c r="U162"/>
      <c r="V162"/>
      <c r="W162"/>
      <c r="X162"/>
    </row>
    <row r="163" spans="2:24" ht="12.75" customHeight="1">
      <c r="B163" s="48">
        <f t="shared" si="6"/>
      </c>
      <c r="H163"/>
      <c r="I163"/>
      <c r="J163"/>
      <c r="K163"/>
      <c r="L163"/>
      <c r="M163"/>
      <c r="N163"/>
      <c r="O163"/>
      <c r="P163"/>
      <c r="Q163"/>
      <c r="R163" s="87">
        <f t="shared" si="7"/>
      </c>
      <c r="S163" s="15">
        <f t="shared" si="8"/>
      </c>
      <c r="T163"/>
      <c r="U163"/>
      <c r="V163"/>
      <c r="W163"/>
      <c r="X163"/>
    </row>
    <row r="164" spans="2:24" ht="12.75" customHeight="1">
      <c r="B164" s="48">
        <f t="shared" si="6"/>
      </c>
      <c r="H164"/>
      <c r="I164"/>
      <c r="J164"/>
      <c r="K164"/>
      <c r="L164"/>
      <c r="M164"/>
      <c r="N164"/>
      <c r="O164"/>
      <c r="P164"/>
      <c r="Q164"/>
      <c r="R164" s="87">
        <f t="shared" si="7"/>
      </c>
      <c r="S164" s="15">
        <f t="shared" si="8"/>
      </c>
      <c r="T164"/>
      <c r="U164"/>
      <c r="V164"/>
      <c r="W164"/>
      <c r="X164"/>
    </row>
    <row r="165" spans="2:24" ht="12.75" customHeight="1">
      <c r="B165" s="48">
        <f t="shared" si="6"/>
      </c>
      <c r="H165"/>
      <c r="I165"/>
      <c r="J165"/>
      <c r="K165"/>
      <c r="L165"/>
      <c r="M165"/>
      <c r="N165"/>
      <c r="O165"/>
      <c r="P165"/>
      <c r="Q165"/>
      <c r="R165" s="87">
        <f t="shared" si="7"/>
      </c>
      <c r="S165" s="15">
        <f t="shared" si="8"/>
      </c>
      <c r="T165"/>
      <c r="U165"/>
      <c r="V165"/>
      <c r="W165"/>
      <c r="X165"/>
    </row>
    <row r="166" spans="2:24" ht="12.75" customHeight="1">
      <c r="B166" s="48">
        <f t="shared" si="6"/>
      </c>
      <c r="H166"/>
      <c r="I166"/>
      <c r="J166"/>
      <c r="K166"/>
      <c r="L166"/>
      <c r="M166"/>
      <c r="N166"/>
      <c r="O166"/>
      <c r="P166"/>
      <c r="Q166"/>
      <c r="R166" s="87">
        <f t="shared" si="7"/>
      </c>
      <c r="S166" s="15">
        <f t="shared" si="8"/>
      </c>
      <c r="T166"/>
      <c r="U166"/>
      <c r="V166"/>
      <c r="W166"/>
      <c r="X166"/>
    </row>
    <row r="167" spans="2:24" ht="12.75" customHeight="1">
      <c r="B167" s="48">
        <f t="shared" si="6"/>
      </c>
      <c r="H167"/>
      <c r="I167"/>
      <c r="J167"/>
      <c r="K167"/>
      <c r="L167"/>
      <c r="M167"/>
      <c r="N167"/>
      <c r="O167"/>
      <c r="P167"/>
      <c r="Q167"/>
      <c r="R167" s="87">
        <f t="shared" si="7"/>
      </c>
      <c r="S167" s="15">
        <f t="shared" si="8"/>
      </c>
      <c r="T167"/>
      <c r="U167"/>
      <c r="V167"/>
      <c r="W167"/>
      <c r="X167"/>
    </row>
    <row r="168" spans="2:24" ht="12.75" customHeight="1">
      <c r="B168" s="48">
        <f t="shared" si="6"/>
      </c>
      <c r="H168"/>
      <c r="I168"/>
      <c r="J168"/>
      <c r="K168"/>
      <c r="L168"/>
      <c r="M168"/>
      <c r="N168"/>
      <c r="O168"/>
      <c r="P168"/>
      <c r="Q168"/>
      <c r="R168" s="87">
        <f t="shared" si="7"/>
      </c>
      <c r="S168" s="15">
        <f t="shared" si="8"/>
      </c>
      <c r="T168"/>
      <c r="U168"/>
      <c r="V168"/>
      <c r="W168"/>
      <c r="X168"/>
    </row>
    <row r="169" spans="2:24" ht="12.75" customHeight="1">
      <c r="B169" s="48">
        <f t="shared" si="6"/>
      </c>
      <c r="H169"/>
      <c r="I169"/>
      <c r="J169"/>
      <c r="K169"/>
      <c r="L169"/>
      <c r="M169"/>
      <c r="N169"/>
      <c r="O169"/>
      <c r="P169"/>
      <c r="Q169"/>
      <c r="R169" s="87">
        <f t="shared" si="7"/>
      </c>
      <c r="S169" s="15">
        <f t="shared" si="8"/>
      </c>
      <c r="T169"/>
      <c r="U169"/>
      <c r="V169"/>
      <c r="W169"/>
      <c r="X169"/>
    </row>
    <row r="170" spans="2:24" ht="12.75" customHeight="1">
      <c r="B170" s="48">
        <f t="shared" si="6"/>
      </c>
      <c r="H170"/>
      <c r="I170"/>
      <c r="J170"/>
      <c r="K170"/>
      <c r="L170"/>
      <c r="M170"/>
      <c r="N170"/>
      <c r="O170"/>
      <c r="P170"/>
      <c r="Q170"/>
      <c r="R170" s="87">
        <f t="shared" si="7"/>
      </c>
      <c r="S170" s="15">
        <f t="shared" si="8"/>
      </c>
      <c r="T170"/>
      <c r="U170"/>
      <c r="V170"/>
      <c r="W170"/>
      <c r="X170"/>
    </row>
    <row r="171" spans="2:24" ht="12.75" customHeight="1">
      <c r="B171" s="48">
        <f t="shared" si="6"/>
      </c>
      <c r="H171"/>
      <c r="I171"/>
      <c r="J171"/>
      <c r="K171"/>
      <c r="L171"/>
      <c r="M171"/>
      <c r="N171"/>
      <c r="O171"/>
      <c r="P171"/>
      <c r="Q171"/>
      <c r="R171" s="87">
        <f t="shared" si="7"/>
      </c>
      <c r="S171" s="15">
        <f t="shared" si="8"/>
      </c>
      <c r="T171"/>
      <c r="U171"/>
      <c r="V171"/>
      <c r="W171"/>
      <c r="X171"/>
    </row>
    <row r="172" spans="2:24" ht="12.75" customHeight="1">
      <c r="B172" s="48">
        <f t="shared" si="6"/>
      </c>
      <c r="H172"/>
      <c r="I172"/>
      <c r="J172"/>
      <c r="K172"/>
      <c r="L172"/>
      <c r="M172"/>
      <c r="N172"/>
      <c r="O172"/>
      <c r="P172"/>
      <c r="Q172"/>
      <c r="R172" s="87">
        <f t="shared" si="7"/>
      </c>
      <c r="S172" s="15">
        <f t="shared" si="8"/>
      </c>
      <c r="T172"/>
      <c r="U172"/>
      <c r="V172"/>
      <c r="W172"/>
      <c r="X172"/>
    </row>
    <row r="173" spans="2:24" ht="12.75" customHeight="1">
      <c r="B173" s="48">
        <f t="shared" si="6"/>
      </c>
      <c r="H173"/>
      <c r="I173"/>
      <c r="J173"/>
      <c r="K173"/>
      <c r="L173"/>
      <c r="M173"/>
      <c r="N173"/>
      <c r="O173"/>
      <c r="P173"/>
      <c r="Q173"/>
      <c r="R173" s="87">
        <f t="shared" si="7"/>
      </c>
      <c r="S173" s="15">
        <f t="shared" si="8"/>
      </c>
      <c r="T173"/>
      <c r="U173"/>
      <c r="V173"/>
      <c r="W173"/>
      <c r="X173"/>
    </row>
    <row r="174" spans="2:24" ht="12.75" customHeight="1">
      <c r="B174" s="48">
        <f t="shared" si="6"/>
      </c>
      <c r="H174"/>
      <c r="I174"/>
      <c r="J174"/>
      <c r="K174"/>
      <c r="L174"/>
      <c r="M174"/>
      <c r="N174"/>
      <c r="O174"/>
      <c r="P174"/>
      <c r="Q174"/>
      <c r="R174" s="87">
        <f t="shared" si="7"/>
      </c>
      <c r="S174" s="15">
        <f t="shared" si="8"/>
      </c>
      <c r="T174"/>
      <c r="U174"/>
      <c r="V174"/>
      <c r="W174"/>
      <c r="X174"/>
    </row>
    <row r="175" spans="2:24" ht="12.75" customHeight="1">
      <c r="B175" s="48">
        <f t="shared" si="6"/>
      </c>
      <c r="H175"/>
      <c r="I175"/>
      <c r="J175"/>
      <c r="K175"/>
      <c r="L175"/>
      <c r="M175"/>
      <c r="N175"/>
      <c r="O175"/>
      <c r="P175"/>
      <c r="Q175"/>
      <c r="R175" s="87">
        <f t="shared" si="7"/>
      </c>
      <c r="S175" s="15">
        <f t="shared" si="8"/>
      </c>
      <c r="T175"/>
      <c r="U175"/>
      <c r="V175"/>
      <c r="W175"/>
      <c r="X175"/>
    </row>
    <row r="176" spans="2:24" ht="12.75" customHeight="1">
      <c r="B176" s="48">
        <f t="shared" si="6"/>
      </c>
      <c r="H176"/>
      <c r="I176"/>
      <c r="J176"/>
      <c r="K176"/>
      <c r="L176"/>
      <c r="M176"/>
      <c r="N176"/>
      <c r="O176"/>
      <c r="P176"/>
      <c r="Q176"/>
      <c r="R176" s="87">
        <f t="shared" si="7"/>
      </c>
      <c r="S176" s="15">
        <f t="shared" si="8"/>
      </c>
      <c r="T176"/>
      <c r="U176"/>
      <c r="V176"/>
      <c r="W176"/>
      <c r="X176"/>
    </row>
    <row r="177" spans="2:24" ht="12.75" customHeight="1">
      <c r="B177" s="48">
        <f t="shared" si="6"/>
      </c>
      <c r="H177"/>
      <c r="I177"/>
      <c r="J177"/>
      <c r="K177"/>
      <c r="L177"/>
      <c r="M177"/>
      <c r="N177"/>
      <c r="O177"/>
      <c r="P177"/>
      <c r="Q177"/>
      <c r="R177" s="87">
        <f t="shared" si="7"/>
      </c>
      <c r="S177" s="15">
        <f t="shared" si="8"/>
      </c>
      <c r="T177"/>
      <c r="U177"/>
      <c r="V177"/>
      <c r="W177"/>
      <c r="X177"/>
    </row>
    <row r="178" spans="2:24" ht="12.75" customHeight="1">
      <c r="B178" s="48">
        <f t="shared" si="6"/>
      </c>
      <c r="H178"/>
      <c r="I178"/>
      <c r="J178"/>
      <c r="K178"/>
      <c r="L178"/>
      <c r="M178"/>
      <c r="N178"/>
      <c r="O178"/>
      <c r="P178"/>
      <c r="Q178"/>
      <c r="R178" s="87">
        <f t="shared" si="7"/>
      </c>
      <c r="S178" s="15">
        <f t="shared" si="8"/>
      </c>
      <c r="T178"/>
      <c r="U178"/>
      <c r="V178"/>
      <c r="W178"/>
      <c r="X178"/>
    </row>
    <row r="179" spans="2:24" ht="12.75" customHeight="1">
      <c r="B179" s="48">
        <f t="shared" si="6"/>
      </c>
      <c r="H179"/>
      <c r="I179"/>
      <c r="J179"/>
      <c r="K179"/>
      <c r="L179"/>
      <c r="M179"/>
      <c r="N179"/>
      <c r="O179"/>
      <c r="P179"/>
      <c r="Q179"/>
      <c r="R179" s="87">
        <f t="shared" si="7"/>
      </c>
      <c r="S179" s="15">
        <f t="shared" si="8"/>
      </c>
      <c r="T179"/>
      <c r="U179"/>
      <c r="V179"/>
      <c r="W179"/>
      <c r="X179"/>
    </row>
    <row r="180" spans="2:24" ht="12.75" customHeight="1">
      <c r="B180" s="48">
        <f t="shared" si="6"/>
      </c>
      <c r="H180"/>
      <c r="I180"/>
      <c r="J180"/>
      <c r="K180"/>
      <c r="L180"/>
      <c r="M180"/>
      <c r="N180"/>
      <c r="O180"/>
      <c r="P180"/>
      <c r="Q180"/>
      <c r="R180" s="87">
        <f t="shared" si="7"/>
      </c>
      <c r="S180" s="15">
        <f t="shared" si="8"/>
      </c>
      <c r="T180"/>
      <c r="U180"/>
      <c r="V180"/>
      <c r="W180"/>
      <c r="X180"/>
    </row>
    <row r="181" spans="2:24" ht="12.75" customHeight="1">
      <c r="B181" s="48">
        <f t="shared" si="6"/>
      </c>
      <c r="H181"/>
      <c r="I181"/>
      <c r="J181"/>
      <c r="K181"/>
      <c r="L181"/>
      <c r="M181"/>
      <c r="N181"/>
      <c r="O181"/>
      <c r="P181"/>
      <c r="Q181"/>
      <c r="R181" s="87">
        <f t="shared" si="7"/>
      </c>
      <c r="S181" s="15">
        <f t="shared" si="8"/>
      </c>
      <c r="T181"/>
      <c r="U181"/>
      <c r="V181"/>
      <c r="W181"/>
      <c r="X181"/>
    </row>
    <row r="182" spans="2:24" ht="12.75" customHeight="1">
      <c r="B182" s="48">
        <f t="shared" si="6"/>
      </c>
      <c r="H182"/>
      <c r="I182"/>
      <c r="J182"/>
      <c r="K182"/>
      <c r="L182"/>
      <c r="M182"/>
      <c r="N182"/>
      <c r="O182"/>
      <c r="P182"/>
      <c r="Q182"/>
      <c r="R182" s="87">
        <f t="shared" si="7"/>
      </c>
      <c r="S182" s="15">
        <f t="shared" si="8"/>
      </c>
      <c r="T182"/>
      <c r="U182"/>
      <c r="V182"/>
      <c r="W182"/>
      <c r="X182"/>
    </row>
    <row r="183" spans="2:24" ht="12.75" customHeight="1">
      <c r="B183" s="48">
        <f t="shared" si="6"/>
      </c>
      <c r="H183"/>
      <c r="I183"/>
      <c r="J183"/>
      <c r="K183"/>
      <c r="L183"/>
      <c r="M183"/>
      <c r="N183"/>
      <c r="O183"/>
      <c r="P183"/>
      <c r="Q183"/>
      <c r="R183" s="87">
        <f t="shared" si="7"/>
      </c>
      <c r="S183" s="15">
        <f t="shared" si="8"/>
      </c>
      <c r="T183"/>
      <c r="U183"/>
      <c r="V183"/>
      <c r="W183"/>
      <c r="X183"/>
    </row>
    <row r="184" spans="2:24" ht="12.75" customHeight="1">
      <c r="B184" s="48">
        <f t="shared" si="6"/>
      </c>
      <c r="H184"/>
      <c r="I184"/>
      <c r="J184"/>
      <c r="K184"/>
      <c r="L184"/>
      <c r="M184"/>
      <c r="N184"/>
      <c r="O184"/>
      <c r="P184"/>
      <c r="Q184"/>
      <c r="R184" s="87">
        <f t="shared" si="7"/>
      </c>
      <c r="S184" s="15">
        <f t="shared" si="8"/>
      </c>
      <c r="T184"/>
      <c r="U184"/>
      <c r="V184"/>
      <c r="W184"/>
      <c r="X184"/>
    </row>
    <row r="185" spans="2:24" ht="12.75" customHeight="1">
      <c r="B185" s="48">
        <f t="shared" si="6"/>
      </c>
      <c r="H185"/>
      <c r="I185"/>
      <c r="J185"/>
      <c r="K185"/>
      <c r="L185"/>
      <c r="M185"/>
      <c r="N185"/>
      <c r="O185"/>
      <c r="P185"/>
      <c r="Q185"/>
      <c r="R185" s="87">
        <f t="shared" si="7"/>
      </c>
      <c r="S185" s="15">
        <f t="shared" si="8"/>
      </c>
      <c r="T185"/>
      <c r="U185"/>
      <c r="V185"/>
      <c r="W185"/>
      <c r="X185"/>
    </row>
    <row r="186" spans="2:24" ht="12.75" customHeight="1">
      <c r="B186" s="48">
        <f t="shared" si="6"/>
      </c>
      <c r="H186"/>
      <c r="I186"/>
      <c r="J186"/>
      <c r="K186"/>
      <c r="L186"/>
      <c r="M186"/>
      <c r="N186"/>
      <c r="O186"/>
      <c r="P186"/>
      <c r="Q186"/>
      <c r="R186" s="87">
        <f t="shared" si="7"/>
      </c>
      <c r="S186" s="15">
        <f t="shared" si="8"/>
      </c>
      <c r="T186"/>
      <c r="U186"/>
      <c r="V186"/>
      <c r="W186"/>
      <c r="X186"/>
    </row>
    <row r="187" spans="2:24" ht="12.75" customHeight="1">
      <c r="B187" s="48">
        <f t="shared" si="6"/>
      </c>
      <c r="H187"/>
      <c r="I187"/>
      <c r="J187"/>
      <c r="K187"/>
      <c r="L187"/>
      <c r="M187"/>
      <c r="N187"/>
      <c r="O187"/>
      <c r="P187"/>
      <c r="Q187"/>
      <c r="R187" s="87">
        <f t="shared" si="7"/>
      </c>
      <c r="S187" s="15">
        <f t="shared" si="8"/>
      </c>
      <c r="T187"/>
      <c r="U187"/>
      <c r="V187"/>
      <c r="W187"/>
      <c r="X187"/>
    </row>
    <row r="188" spans="2:24" ht="12.75" customHeight="1">
      <c r="B188" s="48">
        <f t="shared" si="6"/>
      </c>
      <c r="H188"/>
      <c r="I188"/>
      <c r="J188"/>
      <c r="K188"/>
      <c r="L188"/>
      <c r="M188"/>
      <c r="N188"/>
      <c r="O188"/>
      <c r="P188"/>
      <c r="Q188"/>
      <c r="R188" s="87">
        <f t="shared" si="7"/>
      </c>
      <c r="S188" s="15">
        <f t="shared" si="8"/>
      </c>
      <c r="T188"/>
      <c r="U188"/>
      <c r="V188"/>
      <c r="W188"/>
      <c r="X188"/>
    </row>
    <row r="189" spans="2:24" ht="12.75" customHeight="1">
      <c r="B189" s="48">
        <f t="shared" si="6"/>
      </c>
      <c r="H189"/>
      <c r="I189"/>
      <c r="J189"/>
      <c r="K189"/>
      <c r="L189"/>
      <c r="M189"/>
      <c r="N189"/>
      <c r="O189"/>
      <c r="P189"/>
      <c r="Q189"/>
      <c r="R189" s="87">
        <f t="shared" si="7"/>
      </c>
      <c r="S189" s="15">
        <f t="shared" si="8"/>
      </c>
      <c r="T189"/>
      <c r="U189"/>
      <c r="V189"/>
      <c r="W189"/>
      <c r="X189"/>
    </row>
    <row r="190" spans="2:24" ht="12.75" customHeight="1">
      <c r="B190" s="48">
        <f t="shared" si="6"/>
      </c>
      <c r="H190"/>
      <c r="I190"/>
      <c r="J190"/>
      <c r="K190"/>
      <c r="L190"/>
      <c r="M190"/>
      <c r="N190"/>
      <c r="O190"/>
      <c r="P190"/>
      <c r="Q190"/>
      <c r="R190" s="87">
        <f t="shared" si="7"/>
      </c>
      <c r="S190" s="15">
        <f t="shared" si="8"/>
      </c>
      <c r="T190"/>
      <c r="U190"/>
      <c r="V190"/>
      <c r="W190"/>
      <c r="X190"/>
    </row>
    <row r="191" spans="2:24" ht="12.75" customHeight="1">
      <c r="B191" s="48">
        <f t="shared" si="6"/>
      </c>
      <c r="H191"/>
      <c r="I191"/>
      <c r="J191"/>
      <c r="K191"/>
      <c r="L191"/>
      <c r="M191"/>
      <c r="N191"/>
      <c r="O191"/>
      <c r="P191"/>
      <c r="Q191"/>
      <c r="R191" s="87">
        <f t="shared" si="7"/>
      </c>
      <c r="S191" s="15">
        <f t="shared" si="8"/>
      </c>
      <c r="T191"/>
      <c r="U191"/>
      <c r="V191"/>
      <c r="W191"/>
      <c r="X191"/>
    </row>
    <row r="192" spans="2:24" ht="12.75" customHeight="1">
      <c r="B192" s="48">
        <f t="shared" si="6"/>
      </c>
      <c r="H192"/>
      <c r="I192"/>
      <c r="J192"/>
      <c r="K192"/>
      <c r="L192"/>
      <c r="M192"/>
      <c r="N192"/>
      <c r="O192"/>
      <c r="P192"/>
      <c r="Q192"/>
      <c r="R192" s="87">
        <f t="shared" si="7"/>
      </c>
      <c r="S192" s="15">
        <f t="shared" si="8"/>
      </c>
      <c r="T192"/>
      <c r="U192"/>
      <c r="V192"/>
      <c r="W192"/>
      <c r="X192"/>
    </row>
    <row r="193" spans="2:24" ht="12.75" customHeight="1">
      <c r="B193" s="48">
        <f t="shared" si="6"/>
      </c>
      <c r="H193"/>
      <c r="I193"/>
      <c r="J193"/>
      <c r="K193"/>
      <c r="L193"/>
      <c r="M193"/>
      <c r="N193"/>
      <c r="O193"/>
      <c r="P193"/>
      <c r="Q193"/>
      <c r="R193" s="87">
        <f t="shared" si="7"/>
      </c>
      <c r="S193" s="15">
        <f t="shared" si="8"/>
      </c>
      <c r="T193"/>
      <c r="U193"/>
      <c r="V193"/>
      <c r="W193"/>
      <c r="X193"/>
    </row>
    <row r="194" spans="2:24" ht="12.75" customHeight="1">
      <c r="B194" s="48">
        <f t="shared" si="6"/>
      </c>
      <c r="H194"/>
      <c r="I194"/>
      <c r="J194"/>
      <c r="K194"/>
      <c r="L194"/>
      <c r="M194"/>
      <c r="N194"/>
      <c r="O194"/>
      <c r="P194"/>
      <c r="Q194"/>
      <c r="R194" s="87">
        <f t="shared" si="7"/>
      </c>
      <c r="S194" s="15">
        <f t="shared" si="8"/>
      </c>
      <c r="T194"/>
      <c r="U194"/>
      <c r="V194"/>
      <c r="W194"/>
      <c r="X194"/>
    </row>
    <row r="195" spans="2:24" ht="12.75" customHeight="1">
      <c r="B195" s="48">
        <f t="shared" si="6"/>
      </c>
      <c r="H195"/>
      <c r="I195"/>
      <c r="J195"/>
      <c r="K195"/>
      <c r="L195"/>
      <c r="M195"/>
      <c r="N195"/>
      <c r="O195"/>
      <c r="P195"/>
      <c r="Q195"/>
      <c r="R195" s="87">
        <f t="shared" si="7"/>
      </c>
      <c r="S195" s="15">
        <f t="shared" si="8"/>
      </c>
      <c r="T195"/>
      <c r="U195"/>
      <c r="V195"/>
      <c r="W195"/>
      <c r="X195"/>
    </row>
    <row r="196" spans="2:24" ht="12.75" customHeight="1">
      <c r="B196" s="48">
        <f t="shared" si="6"/>
      </c>
      <c r="H196"/>
      <c r="I196"/>
      <c r="J196"/>
      <c r="K196"/>
      <c r="L196"/>
      <c r="M196"/>
      <c r="N196"/>
      <c r="O196"/>
      <c r="P196"/>
      <c r="Q196"/>
      <c r="R196" s="87">
        <f t="shared" si="7"/>
      </c>
      <c r="S196" s="15">
        <f t="shared" si="8"/>
      </c>
      <c r="T196"/>
      <c r="U196"/>
      <c r="V196"/>
      <c r="W196"/>
      <c r="X196"/>
    </row>
    <row r="197" spans="2:24" ht="12.75" customHeight="1">
      <c r="B197" s="48">
        <f t="shared" si="6"/>
      </c>
      <c r="H197"/>
      <c r="I197"/>
      <c r="J197"/>
      <c r="K197"/>
      <c r="L197"/>
      <c r="M197"/>
      <c r="N197"/>
      <c r="O197"/>
      <c r="P197"/>
      <c r="Q197"/>
      <c r="R197" s="87">
        <f t="shared" si="7"/>
      </c>
      <c r="S197" s="15">
        <f t="shared" si="8"/>
      </c>
      <c r="T197"/>
      <c r="U197"/>
      <c r="V197"/>
      <c r="W197"/>
      <c r="X197"/>
    </row>
    <row r="198" spans="2:24" ht="12.75" customHeight="1">
      <c r="B198" s="48">
        <f t="shared" si="6"/>
      </c>
      <c r="H198"/>
      <c r="I198"/>
      <c r="J198"/>
      <c r="K198"/>
      <c r="L198"/>
      <c r="M198"/>
      <c r="N198"/>
      <c r="O198"/>
      <c r="P198"/>
      <c r="Q198"/>
      <c r="R198" s="87">
        <f t="shared" si="7"/>
      </c>
      <c r="S198" s="15">
        <f t="shared" si="8"/>
      </c>
      <c r="T198"/>
      <c r="U198"/>
      <c r="V198"/>
      <c r="W198"/>
      <c r="X198"/>
    </row>
    <row r="199" spans="2:24" ht="12.75" customHeight="1">
      <c r="B199" s="48">
        <f t="shared" si="6"/>
      </c>
      <c r="H199"/>
      <c r="I199"/>
      <c r="J199"/>
      <c r="K199"/>
      <c r="L199"/>
      <c r="M199"/>
      <c r="N199"/>
      <c r="O199"/>
      <c r="P199"/>
      <c r="Q199"/>
      <c r="R199" s="87">
        <f t="shared" si="7"/>
      </c>
      <c r="S199" s="15">
        <f t="shared" si="8"/>
      </c>
      <c r="T199"/>
      <c r="U199"/>
      <c r="V199"/>
      <c r="W199"/>
      <c r="X199"/>
    </row>
    <row r="200" spans="2:24" ht="12.75" customHeight="1">
      <c r="B200" s="48">
        <f t="shared" si="6"/>
      </c>
      <c r="H200"/>
      <c r="I200"/>
      <c r="J200"/>
      <c r="K200"/>
      <c r="L200"/>
      <c r="M200"/>
      <c r="N200"/>
      <c r="O200"/>
      <c r="P200"/>
      <c r="Q200"/>
      <c r="R200" s="87">
        <f t="shared" si="7"/>
      </c>
      <c r="S200" s="15">
        <f t="shared" si="8"/>
      </c>
      <c r="T200"/>
      <c r="U200"/>
      <c r="V200"/>
      <c r="W200"/>
      <c r="X200"/>
    </row>
    <row r="201" spans="2:24" ht="12.75" customHeight="1">
      <c r="B201" s="48">
        <f t="shared" si="6"/>
      </c>
      <c r="H201"/>
      <c r="I201"/>
      <c r="J201"/>
      <c r="K201"/>
      <c r="L201"/>
      <c r="M201"/>
      <c r="N201"/>
      <c r="O201"/>
      <c r="P201"/>
      <c r="Q201"/>
      <c r="R201" s="87">
        <f t="shared" si="7"/>
      </c>
      <c r="S201" s="15">
        <f t="shared" si="8"/>
      </c>
      <c r="T201"/>
      <c r="U201"/>
      <c r="V201"/>
      <c r="W201"/>
      <c r="X201"/>
    </row>
    <row r="202" spans="2:24" ht="12.75" customHeight="1">
      <c r="B202" s="48">
        <f t="shared" si="6"/>
      </c>
      <c r="H202"/>
      <c r="I202"/>
      <c r="J202"/>
      <c r="K202"/>
      <c r="L202"/>
      <c r="M202"/>
      <c r="N202"/>
      <c r="O202"/>
      <c r="P202"/>
      <c r="Q202"/>
      <c r="R202" s="87">
        <f t="shared" si="7"/>
      </c>
      <c r="S202" s="15">
        <f t="shared" si="8"/>
      </c>
      <c r="T202"/>
      <c r="U202"/>
      <c r="V202"/>
      <c r="W202"/>
      <c r="X202"/>
    </row>
    <row r="203" spans="2:24" ht="12.75" customHeight="1">
      <c r="B203" s="48">
        <f aca="true" t="shared" si="9" ref="B203:B266">IF(ISBLANK(C203),"",B202+1)</f>
      </c>
      <c r="H203"/>
      <c r="I203"/>
      <c r="J203"/>
      <c r="K203"/>
      <c r="L203"/>
      <c r="M203"/>
      <c r="N203"/>
      <c r="O203"/>
      <c r="P203"/>
      <c r="Q203"/>
      <c r="R203" s="87">
        <f t="shared" si="7"/>
      </c>
      <c r="S203" s="15">
        <f t="shared" si="8"/>
      </c>
      <c r="T203"/>
      <c r="U203"/>
      <c r="V203"/>
      <c r="W203"/>
      <c r="X203"/>
    </row>
    <row r="204" spans="2:24" ht="12.75" customHeight="1">
      <c r="B204" s="48">
        <f t="shared" si="9"/>
      </c>
      <c r="H204"/>
      <c r="I204"/>
      <c r="J204"/>
      <c r="K204"/>
      <c r="L204"/>
      <c r="M204"/>
      <c r="N204"/>
      <c r="O204"/>
      <c r="P204"/>
      <c r="Q204"/>
      <c r="R204" s="87">
        <f aca="true" t="shared" si="10" ref="R204:R267">IF(ISBLANK(C204),"",VLOOKUP(C204,PlayerData,62,FALSE))</f>
      </c>
      <c r="S204" s="15">
        <f aca="true" t="shared" si="11" ref="S204:S267">IF(ISBLANK(C204),"",VLOOKUP(C204,PlayerData,63,FALSE))</f>
      </c>
      <c r="T204"/>
      <c r="U204"/>
      <c r="V204"/>
      <c r="W204"/>
      <c r="X204"/>
    </row>
    <row r="205" spans="2:24" ht="12.75" customHeight="1">
      <c r="B205" s="48">
        <f t="shared" si="9"/>
      </c>
      <c r="H205"/>
      <c r="I205"/>
      <c r="J205"/>
      <c r="K205"/>
      <c r="L205"/>
      <c r="M205"/>
      <c r="N205"/>
      <c r="O205"/>
      <c r="P205"/>
      <c r="Q205"/>
      <c r="R205" s="87">
        <f t="shared" si="10"/>
      </c>
      <c r="S205" s="15">
        <f t="shared" si="11"/>
      </c>
      <c r="T205"/>
      <c r="U205"/>
      <c r="V205"/>
      <c r="W205"/>
      <c r="X205"/>
    </row>
    <row r="206" spans="2:24" ht="12.75" customHeight="1">
      <c r="B206" s="48">
        <f t="shared" si="9"/>
      </c>
      <c r="H206"/>
      <c r="I206"/>
      <c r="J206"/>
      <c r="K206"/>
      <c r="L206"/>
      <c r="M206"/>
      <c r="N206"/>
      <c r="O206"/>
      <c r="P206"/>
      <c r="Q206"/>
      <c r="R206" s="87">
        <f t="shared" si="10"/>
      </c>
      <c r="S206" s="15">
        <f t="shared" si="11"/>
      </c>
      <c r="T206"/>
      <c r="U206"/>
      <c r="V206"/>
      <c r="W206"/>
      <c r="X206"/>
    </row>
    <row r="207" spans="2:24" ht="12.75" customHeight="1">
      <c r="B207" s="48">
        <f t="shared" si="9"/>
      </c>
      <c r="H207"/>
      <c r="I207"/>
      <c r="J207"/>
      <c r="K207"/>
      <c r="L207"/>
      <c r="M207"/>
      <c r="N207"/>
      <c r="O207"/>
      <c r="P207"/>
      <c r="Q207"/>
      <c r="R207" s="87">
        <f t="shared" si="10"/>
      </c>
      <c r="S207" s="15">
        <f t="shared" si="11"/>
      </c>
      <c r="T207"/>
      <c r="U207"/>
      <c r="V207"/>
      <c r="W207"/>
      <c r="X207"/>
    </row>
    <row r="208" spans="2:24" ht="12.75" customHeight="1">
      <c r="B208" s="48">
        <f t="shared" si="9"/>
      </c>
      <c r="H208"/>
      <c r="I208"/>
      <c r="J208"/>
      <c r="K208"/>
      <c r="L208"/>
      <c r="M208"/>
      <c r="N208"/>
      <c r="O208"/>
      <c r="P208"/>
      <c r="Q208"/>
      <c r="R208" s="87">
        <f t="shared" si="10"/>
      </c>
      <c r="S208" s="15">
        <f t="shared" si="11"/>
      </c>
      <c r="T208"/>
      <c r="U208"/>
      <c r="V208"/>
      <c r="W208"/>
      <c r="X208"/>
    </row>
    <row r="209" spans="2:24" ht="12.75" customHeight="1">
      <c r="B209" s="48">
        <f t="shared" si="9"/>
      </c>
      <c r="H209"/>
      <c r="I209"/>
      <c r="J209"/>
      <c r="K209"/>
      <c r="L209"/>
      <c r="M209"/>
      <c r="N209"/>
      <c r="O209"/>
      <c r="P209"/>
      <c r="Q209"/>
      <c r="R209" s="87">
        <f t="shared" si="10"/>
      </c>
      <c r="S209" s="15">
        <f t="shared" si="11"/>
      </c>
      <c r="T209"/>
      <c r="U209"/>
      <c r="V209"/>
      <c r="W209"/>
      <c r="X209"/>
    </row>
    <row r="210" spans="2:24" ht="12.75" customHeight="1">
      <c r="B210" s="48">
        <f t="shared" si="9"/>
      </c>
      <c r="H210"/>
      <c r="I210"/>
      <c r="J210"/>
      <c r="K210"/>
      <c r="L210"/>
      <c r="M210"/>
      <c r="N210"/>
      <c r="O210"/>
      <c r="P210"/>
      <c r="Q210"/>
      <c r="R210" s="87">
        <f t="shared" si="10"/>
      </c>
      <c r="S210" s="15">
        <f t="shared" si="11"/>
      </c>
      <c r="T210"/>
      <c r="U210"/>
      <c r="V210"/>
      <c r="W210"/>
      <c r="X210"/>
    </row>
    <row r="211" spans="2:24" ht="12.75" customHeight="1">
      <c r="B211" s="48">
        <f t="shared" si="9"/>
      </c>
      <c r="H211"/>
      <c r="I211"/>
      <c r="J211"/>
      <c r="K211"/>
      <c r="L211"/>
      <c r="M211"/>
      <c r="N211"/>
      <c r="O211"/>
      <c r="P211"/>
      <c r="Q211"/>
      <c r="R211" s="87">
        <f t="shared" si="10"/>
      </c>
      <c r="S211" s="15">
        <f t="shared" si="11"/>
      </c>
      <c r="T211"/>
      <c r="U211"/>
      <c r="V211"/>
      <c r="W211"/>
      <c r="X211"/>
    </row>
    <row r="212" spans="2:24" ht="12.75" customHeight="1">
      <c r="B212" s="48">
        <f t="shared" si="9"/>
      </c>
      <c r="H212"/>
      <c r="I212"/>
      <c r="J212"/>
      <c r="K212"/>
      <c r="L212"/>
      <c r="M212"/>
      <c r="N212"/>
      <c r="O212"/>
      <c r="P212"/>
      <c r="Q212"/>
      <c r="R212" s="87">
        <f t="shared" si="10"/>
      </c>
      <c r="S212" s="15">
        <f t="shared" si="11"/>
      </c>
      <c r="T212"/>
      <c r="U212"/>
      <c r="V212"/>
      <c r="W212"/>
      <c r="X212"/>
    </row>
    <row r="213" spans="2:24" ht="12.75" customHeight="1">
      <c r="B213" s="48">
        <f t="shared" si="9"/>
      </c>
      <c r="H213"/>
      <c r="I213"/>
      <c r="J213"/>
      <c r="K213"/>
      <c r="L213"/>
      <c r="M213"/>
      <c r="N213"/>
      <c r="O213"/>
      <c r="P213"/>
      <c r="Q213"/>
      <c r="R213" s="87">
        <f t="shared" si="10"/>
      </c>
      <c r="S213" s="15">
        <f t="shared" si="11"/>
      </c>
      <c r="T213"/>
      <c r="U213"/>
      <c r="V213"/>
      <c r="W213"/>
      <c r="X213"/>
    </row>
    <row r="214" spans="2:24" ht="12.75" customHeight="1">
      <c r="B214" s="48">
        <f t="shared" si="9"/>
      </c>
      <c r="H214"/>
      <c r="I214"/>
      <c r="J214"/>
      <c r="K214"/>
      <c r="L214"/>
      <c r="M214"/>
      <c r="N214"/>
      <c r="O214"/>
      <c r="P214"/>
      <c r="Q214"/>
      <c r="R214" s="87">
        <f t="shared" si="10"/>
      </c>
      <c r="S214" s="15">
        <f t="shared" si="11"/>
      </c>
      <c r="T214"/>
      <c r="U214"/>
      <c r="V214"/>
      <c r="W214"/>
      <c r="X214"/>
    </row>
    <row r="215" spans="2:24" ht="12.75" customHeight="1">
      <c r="B215" s="48">
        <f t="shared" si="9"/>
      </c>
      <c r="H215"/>
      <c r="I215"/>
      <c r="J215"/>
      <c r="K215"/>
      <c r="L215"/>
      <c r="M215"/>
      <c r="N215"/>
      <c r="O215"/>
      <c r="P215"/>
      <c r="Q215"/>
      <c r="R215" s="87">
        <f t="shared" si="10"/>
      </c>
      <c r="S215" s="15">
        <f t="shared" si="11"/>
      </c>
      <c r="T215"/>
      <c r="U215"/>
      <c r="V215"/>
      <c r="W215"/>
      <c r="X215"/>
    </row>
    <row r="216" spans="2:24" ht="12.75" customHeight="1">
      <c r="B216" s="48">
        <f t="shared" si="9"/>
      </c>
      <c r="H216"/>
      <c r="I216"/>
      <c r="J216"/>
      <c r="K216"/>
      <c r="L216"/>
      <c r="M216"/>
      <c r="N216"/>
      <c r="O216"/>
      <c r="P216"/>
      <c r="Q216"/>
      <c r="R216" s="87">
        <f t="shared" si="10"/>
      </c>
      <c r="S216" s="15">
        <f t="shared" si="11"/>
      </c>
      <c r="T216"/>
      <c r="U216"/>
      <c r="V216"/>
      <c r="W216"/>
      <c r="X216"/>
    </row>
    <row r="217" spans="2:24" ht="12.75" customHeight="1">
      <c r="B217" s="48">
        <f t="shared" si="9"/>
      </c>
      <c r="H217"/>
      <c r="I217"/>
      <c r="J217"/>
      <c r="K217"/>
      <c r="L217"/>
      <c r="M217"/>
      <c r="N217"/>
      <c r="O217"/>
      <c r="P217"/>
      <c r="Q217"/>
      <c r="R217" s="87">
        <f t="shared" si="10"/>
      </c>
      <c r="S217" s="15">
        <f t="shared" si="11"/>
      </c>
      <c r="T217"/>
      <c r="U217"/>
      <c r="V217"/>
      <c r="W217"/>
      <c r="X217"/>
    </row>
    <row r="218" spans="2:24" ht="12.75" customHeight="1">
      <c r="B218" s="48">
        <f t="shared" si="9"/>
      </c>
      <c r="H218"/>
      <c r="I218"/>
      <c r="J218"/>
      <c r="K218"/>
      <c r="L218"/>
      <c r="M218"/>
      <c r="N218"/>
      <c r="O218"/>
      <c r="P218"/>
      <c r="Q218"/>
      <c r="R218" s="87">
        <f t="shared" si="10"/>
      </c>
      <c r="S218" s="15">
        <f t="shared" si="11"/>
      </c>
      <c r="T218"/>
      <c r="U218"/>
      <c r="V218"/>
      <c r="W218"/>
      <c r="X218"/>
    </row>
    <row r="219" spans="2:24" ht="12.75" customHeight="1">
      <c r="B219" s="48">
        <f t="shared" si="9"/>
      </c>
      <c r="H219"/>
      <c r="I219"/>
      <c r="J219"/>
      <c r="K219"/>
      <c r="L219"/>
      <c r="M219"/>
      <c r="N219"/>
      <c r="O219"/>
      <c r="P219"/>
      <c r="Q219"/>
      <c r="R219" s="87">
        <f t="shared" si="10"/>
      </c>
      <c r="S219" s="15">
        <f t="shared" si="11"/>
      </c>
      <c r="T219"/>
      <c r="U219"/>
      <c r="V219"/>
      <c r="W219"/>
      <c r="X219"/>
    </row>
    <row r="220" spans="2:24" ht="12.75" customHeight="1">
      <c r="B220" s="48">
        <f t="shared" si="9"/>
      </c>
      <c r="H220"/>
      <c r="I220"/>
      <c r="J220"/>
      <c r="K220"/>
      <c r="L220"/>
      <c r="M220"/>
      <c r="N220"/>
      <c r="O220"/>
      <c r="P220"/>
      <c r="Q220"/>
      <c r="R220" s="87">
        <f t="shared" si="10"/>
      </c>
      <c r="S220" s="15">
        <f t="shared" si="11"/>
      </c>
      <c r="T220"/>
      <c r="U220"/>
      <c r="V220"/>
      <c r="W220"/>
      <c r="X220"/>
    </row>
    <row r="221" spans="2:24" ht="12.75" customHeight="1">
      <c r="B221" s="48">
        <f t="shared" si="9"/>
      </c>
      <c r="H221"/>
      <c r="I221"/>
      <c r="J221"/>
      <c r="K221"/>
      <c r="L221"/>
      <c r="M221"/>
      <c r="N221"/>
      <c r="O221"/>
      <c r="P221"/>
      <c r="Q221"/>
      <c r="R221" s="87">
        <f t="shared" si="10"/>
      </c>
      <c r="S221" s="15">
        <f t="shared" si="11"/>
      </c>
      <c r="T221"/>
      <c r="U221"/>
      <c r="V221"/>
      <c r="W221"/>
      <c r="X221"/>
    </row>
    <row r="222" spans="2:24" ht="12.75" customHeight="1">
      <c r="B222" s="48">
        <f t="shared" si="9"/>
      </c>
      <c r="H222"/>
      <c r="I222"/>
      <c r="J222"/>
      <c r="K222"/>
      <c r="L222"/>
      <c r="M222"/>
      <c r="N222"/>
      <c r="O222"/>
      <c r="P222"/>
      <c r="Q222"/>
      <c r="R222" s="87">
        <f t="shared" si="10"/>
      </c>
      <c r="S222" s="15">
        <f t="shared" si="11"/>
      </c>
      <c r="T222"/>
      <c r="U222"/>
      <c r="V222"/>
      <c r="W222"/>
      <c r="X222"/>
    </row>
    <row r="223" spans="2:24" ht="12.75" customHeight="1">
      <c r="B223" s="48">
        <f t="shared" si="9"/>
      </c>
      <c r="H223"/>
      <c r="I223"/>
      <c r="J223"/>
      <c r="K223"/>
      <c r="L223"/>
      <c r="M223"/>
      <c r="N223"/>
      <c r="O223"/>
      <c r="P223"/>
      <c r="Q223"/>
      <c r="R223" s="87">
        <f t="shared" si="10"/>
      </c>
      <c r="S223" s="15">
        <f t="shared" si="11"/>
      </c>
      <c r="T223"/>
      <c r="U223"/>
      <c r="V223"/>
      <c r="W223"/>
      <c r="X223"/>
    </row>
    <row r="224" spans="2:24" ht="12.75" customHeight="1">
      <c r="B224" s="48">
        <f t="shared" si="9"/>
      </c>
      <c r="H224"/>
      <c r="I224"/>
      <c r="J224"/>
      <c r="K224"/>
      <c r="L224"/>
      <c r="M224"/>
      <c r="N224"/>
      <c r="O224"/>
      <c r="P224"/>
      <c r="Q224"/>
      <c r="R224" s="87">
        <f t="shared" si="10"/>
      </c>
      <c r="S224" s="15">
        <f t="shared" si="11"/>
      </c>
      <c r="T224"/>
      <c r="U224"/>
      <c r="V224"/>
      <c r="W224"/>
      <c r="X224"/>
    </row>
    <row r="225" spans="2:24" ht="12.75" customHeight="1">
      <c r="B225" s="48">
        <f t="shared" si="9"/>
      </c>
      <c r="H225"/>
      <c r="I225"/>
      <c r="J225"/>
      <c r="K225"/>
      <c r="L225"/>
      <c r="M225"/>
      <c r="N225"/>
      <c r="O225"/>
      <c r="P225"/>
      <c r="Q225"/>
      <c r="R225" s="87">
        <f t="shared" si="10"/>
      </c>
      <c r="S225" s="15">
        <f t="shared" si="11"/>
      </c>
      <c r="T225"/>
      <c r="U225"/>
      <c r="V225"/>
      <c r="W225"/>
      <c r="X225"/>
    </row>
    <row r="226" spans="2:24" ht="12.75" customHeight="1">
      <c r="B226" s="48">
        <f t="shared" si="9"/>
      </c>
      <c r="H226"/>
      <c r="I226"/>
      <c r="J226"/>
      <c r="K226"/>
      <c r="L226"/>
      <c r="M226"/>
      <c r="N226"/>
      <c r="O226"/>
      <c r="P226"/>
      <c r="Q226"/>
      <c r="R226" s="87">
        <f t="shared" si="10"/>
      </c>
      <c r="S226" s="15">
        <f t="shared" si="11"/>
      </c>
      <c r="T226"/>
      <c r="U226"/>
      <c r="V226"/>
      <c r="W226"/>
      <c r="X226"/>
    </row>
    <row r="227" spans="2:24" ht="12.75" customHeight="1">
      <c r="B227" s="48">
        <f t="shared" si="9"/>
      </c>
      <c r="H227"/>
      <c r="I227"/>
      <c r="J227"/>
      <c r="K227"/>
      <c r="L227"/>
      <c r="M227"/>
      <c r="N227"/>
      <c r="O227"/>
      <c r="P227"/>
      <c r="Q227"/>
      <c r="R227" s="87">
        <f t="shared" si="10"/>
      </c>
      <c r="S227" s="15">
        <f t="shared" si="11"/>
      </c>
      <c r="T227"/>
      <c r="U227"/>
      <c r="V227"/>
      <c r="W227"/>
      <c r="X227"/>
    </row>
    <row r="228" spans="2:24" ht="12.75" customHeight="1">
      <c r="B228" s="48">
        <f t="shared" si="9"/>
      </c>
      <c r="H228"/>
      <c r="I228"/>
      <c r="J228"/>
      <c r="K228"/>
      <c r="L228"/>
      <c r="M228"/>
      <c r="N228"/>
      <c r="O228"/>
      <c r="P228"/>
      <c r="Q228"/>
      <c r="R228" s="87">
        <f t="shared" si="10"/>
      </c>
      <c r="S228" s="15">
        <f t="shared" si="11"/>
      </c>
      <c r="T228"/>
      <c r="U228"/>
      <c r="V228"/>
      <c r="W228"/>
      <c r="X228"/>
    </row>
    <row r="229" spans="2:24" ht="12.75" customHeight="1">
      <c r="B229" s="48">
        <f t="shared" si="9"/>
      </c>
      <c r="H229"/>
      <c r="I229"/>
      <c r="J229"/>
      <c r="K229"/>
      <c r="L229"/>
      <c r="M229"/>
      <c r="N229"/>
      <c r="O229"/>
      <c r="P229"/>
      <c r="Q229"/>
      <c r="R229" s="87">
        <f t="shared" si="10"/>
      </c>
      <c r="S229" s="15">
        <f t="shared" si="11"/>
      </c>
      <c r="T229"/>
      <c r="U229"/>
      <c r="V229"/>
      <c r="W229"/>
      <c r="X229"/>
    </row>
    <row r="230" spans="2:24" ht="12.75" customHeight="1">
      <c r="B230" s="48">
        <f t="shared" si="9"/>
      </c>
      <c r="H230"/>
      <c r="I230"/>
      <c r="J230"/>
      <c r="K230"/>
      <c r="L230"/>
      <c r="M230"/>
      <c r="N230"/>
      <c r="O230"/>
      <c r="P230"/>
      <c r="Q230"/>
      <c r="R230" s="87">
        <f t="shared" si="10"/>
      </c>
      <c r="S230" s="15">
        <f t="shared" si="11"/>
      </c>
      <c r="T230"/>
      <c r="U230"/>
      <c r="V230"/>
      <c r="W230"/>
      <c r="X230"/>
    </row>
    <row r="231" spans="2:24" ht="12.75" customHeight="1">
      <c r="B231" s="48">
        <f t="shared" si="9"/>
      </c>
      <c r="H231"/>
      <c r="I231"/>
      <c r="J231"/>
      <c r="K231"/>
      <c r="L231"/>
      <c r="M231"/>
      <c r="N231"/>
      <c r="O231"/>
      <c r="P231"/>
      <c r="Q231"/>
      <c r="R231" s="87">
        <f t="shared" si="10"/>
      </c>
      <c r="S231" s="15">
        <f t="shared" si="11"/>
      </c>
      <c r="T231"/>
      <c r="U231"/>
      <c r="V231"/>
      <c r="W231"/>
      <c r="X231"/>
    </row>
    <row r="232" spans="2:24" ht="12.75" customHeight="1">
      <c r="B232" s="48">
        <f t="shared" si="9"/>
      </c>
      <c r="H232"/>
      <c r="I232"/>
      <c r="J232"/>
      <c r="K232"/>
      <c r="L232"/>
      <c r="M232"/>
      <c r="N232"/>
      <c r="O232"/>
      <c r="P232"/>
      <c r="Q232"/>
      <c r="R232" s="87">
        <f t="shared" si="10"/>
      </c>
      <c r="S232" s="15">
        <f t="shared" si="11"/>
      </c>
      <c r="T232"/>
      <c r="U232"/>
      <c r="V232"/>
      <c r="W232"/>
      <c r="X232"/>
    </row>
    <row r="233" spans="2:24" ht="12.75" customHeight="1">
      <c r="B233" s="48">
        <f t="shared" si="9"/>
      </c>
      <c r="H233"/>
      <c r="I233"/>
      <c r="J233"/>
      <c r="K233"/>
      <c r="L233"/>
      <c r="M233"/>
      <c r="N233"/>
      <c r="O233"/>
      <c r="P233"/>
      <c r="Q233"/>
      <c r="R233" s="87">
        <f t="shared" si="10"/>
      </c>
      <c r="S233" s="15">
        <f t="shared" si="11"/>
      </c>
      <c r="T233"/>
      <c r="U233"/>
      <c r="V233"/>
      <c r="W233"/>
      <c r="X233"/>
    </row>
    <row r="234" spans="2:24" ht="12.75" customHeight="1">
      <c r="B234" s="48">
        <f t="shared" si="9"/>
      </c>
      <c r="H234"/>
      <c r="I234"/>
      <c r="J234"/>
      <c r="K234"/>
      <c r="L234"/>
      <c r="M234"/>
      <c r="N234"/>
      <c r="O234"/>
      <c r="P234"/>
      <c r="Q234"/>
      <c r="R234" s="87">
        <f t="shared" si="10"/>
      </c>
      <c r="S234" s="15">
        <f t="shared" si="11"/>
      </c>
      <c r="T234"/>
      <c r="U234"/>
      <c r="V234"/>
      <c r="W234"/>
      <c r="X234"/>
    </row>
    <row r="235" spans="2:24" ht="12.75" customHeight="1">
      <c r="B235" s="48">
        <f t="shared" si="9"/>
      </c>
      <c r="H235"/>
      <c r="I235"/>
      <c r="J235"/>
      <c r="K235"/>
      <c r="L235"/>
      <c r="M235"/>
      <c r="N235"/>
      <c r="O235"/>
      <c r="P235"/>
      <c r="Q235"/>
      <c r="R235" s="87">
        <f t="shared" si="10"/>
      </c>
      <c r="S235" s="15">
        <f t="shared" si="11"/>
      </c>
      <c r="T235"/>
      <c r="U235"/>
      <c r="V235"/>
      <c r="W235"/>
      <c r="X235"/>
    </row>
    <row r="236" spans="2:24" ht="12.75" customHeight="1">
      <c r="B236" s="48">
        <f t="shared" si="9"/>
      </c>
      <c r="H236"/>
      <c r="I236"/>
      <c r="J236"/>
      <c r="K236"/>
      <c r="L236"/>
      <c r="M236"/>
      <c r="N236"/>
      <c r="O236"/>
      <c r="P236"/>
      <c r="Q236"/>
      <c r="R236" s="87">
        <f t="shared" si="10"/>
      </c>
      <c r="S236" s="15">
        <f t="shared" si="11"/>
      </c>
      <c r="T236"/>
      <c r="U236"/>
      <c r="V236"/>
      <c r="W236"/>
      <c r="X236"/>
    </row>
    <row r="237" spans="2:24" ht="12.75" customHeight="1">
      <c r="B237" s="48">
        <f t="shared" si="9"/>
      </c>
      <c r="H237"/>
      <c r="I237"/>
      <c r="J237"/>
      <c r="K237"/>
      <c r="L237"/>
      <c r="M237"/>
      <c r="N237"/>
      <c r="O237"/>
      <c r="P237"/>
      <c r="Q237"/>
      <c r="R237" s="87">
        <f t="shared" si="10"/>
      </c>
      <c r="S237" s="15">
        <f t="shared" si="11"/>
      </c>
      <c r="T237"/>
      <c r="U237"/>
      <c r="V237"/>
      <c r="W237"/>
      <c r="X237"/>
    </row>
    <row r="238" spans="2:24" ht="12.75" customHeight="1">
      <c r="B238" s="48">
        <f t="shared" si="9"/>
      </c>
      <c r="H238"/>
      <c r="I238"/>
      <c r="J238"/>
      <c r="K238"/>
      <c r="L238"/>
      <c r="M238"/>
      <c r="N238"/>
      <c r="O238"/>
      <c r="P238"/>
      <c r="Q238"/>
      <c r="R238" s="87">
        <f t="shared" si="10"/>
      </c>
      <c r="S238" s="15">
        <f t="shared" si="11"/>
      </c>
      <c r="T238"/>
      <c r="U238"/>
      <c r="V238"/>
      <c r="W238"/>
      <c r="X238"/>
    </row>
    <row r="239" spans="2:24" ht="12.75" customHeight="1">
      <c r="B239" s="48">
        <f t="shared" si="9"/>
      </c>
      <c r="H239"/>
      <c r="I239"/>
      <c r="J239"/>
      <c r="K239"/>
      <c r="L239"/>
      <c r="M239"/>
      <c r="N239"/>
      <c r="O239"/>
      <c r="P239"/>
      <c r="Q239"/>
      <c r="R239" s="87">
        <f t="shared" si="10"/>
      </c>
      <c r="S239" s="15">
        <f t="shared" si="11"/>
      </c>
      <c r="T239"/>
      <c r="U239"/>
      <c r="V239"/>
      <c r="W239"/>
      <c r="X239"/>
    </row>
    <row r="240" spans="2:24" ht="12.75" customHeight="1">
      <c r="B240" s="48">
        <f t="shared" si="9"/>
      </c>
      <c r="H240"/>
      <c r="I240"/>
      <c r="J240"/>
      <c r="K240"/>
      <c r="L240"/>
      <c r="M240"/>
      <c r="N240"/>
      <c r="O240"/>
      <c r="P240"/>
      <c r="Q240"/>
      <c r="R240" s="87">
        <f t="shared" si="10"/>
      </c>
      <c r="S240" s="15">
        <f t="shared" si="11"/>
      </c>
      <c r="T240"/>
      <c r="U240"/>
      <c r="V240"/>
      <c r="W240"/>
      <c r="X240"/>
    </row>
    <row r="241" spans="2:24" ht="12.75" customHeight="1">
      <c r="B241" s="48">
        <f t="shared" si="9"/>
      </c>
      <c r="H241"/>
      <c r="I241"/>
      <c r="J241"/>
      <c r="K241"/>
      <c r="L241"/>
      <c r="M241"/>
      <c r="N241"/>
      <c r="O241"/>
      <c r="P241"/>
      <c r="Q241"/>
      <c r="R241" s="87">
        <f t="shared" si="10"/>
      </c>
      <c r="S241" s="15">
        <f t="shared" si="11"/>
      </c>
      <c r="T241"/>
      <c r="U241"/>
      <c r="V241"/>
      <c r="W241"/>
      <c r="X241"/>
    </row>
    <row r="242" spans="2:24" ht="12.75" customHeight="1">
      <c r="B242" s="48">
        <f t="shared" si="9"/>
      </c>
      <c r="H242"/>
      <c r="I242"/>
      <c r="J242"/>
      <c r="K242"/>
      <c r="L242"/>
      <c r="M242"/>
      <c r="N242"/>
      <c r="O242"/>
      <c r="P242"/>
      <c r="Q242"/>
      <c r="R242" s="87">
        <f t="shared" si="10"/>
      </c>
      <c r="S242" s="15">
        <f t="shared" si="11"/>
      </c>
      <c r="T242"/>
      <c r="U242"/>
      <c r="V242"/>
      <c r="W242"/>
      <c r="X242"/>
    </row>
    <row r="243" spans="2:24" ht="12.75" customHeight="1">
      <c r="B243" s="48">
        <f t="shared" si="9"/>
      </c>
      <c r="H243"/>
      <c r="I243"/>
      <c r="J243"/>
      <c r="K243"/>
      <c r="L243"/>
      <c r="M243"/>
      <c r="N243"/>
      <c r="O243"/>
      <c r="P243"/>
      <c r="Q243"/>
      <c r="R243" s="87">
        <f t="shared" si="10"/>
      </c>
      <c r="S243" s="15">
        <f t="shared" si="11"/>
      </c>
      <c r="T243"/>
      <c r="U243"/>
      <c r="V243"/>
      <c r="W243"/>
      <c r="X243"/>
    </row>
    <row r="244" spans="2:24" ht="12.75" customHeight="1">
      <c r="B244" s="48">
        <f t="shared" si="9"/>
      </c>
      <c r="H244"/>
      <c r="I244"/>
      <c r="J244"/>
      <c r="K244"/>
      <c r="L244"/>
      <c r="M244"/>
      <c r="N244"/>
      <c r="O244"/>
      <c r="P244"/>
      <c r="Q244"/>
      <c r="R244" s="87">
        <f t="shared" si="10"/>
      </c>
      <c r="S244" s="15">
        <f t="shared" si="11"/>
      </c>
      <c r="T244"/>
      <c r="U244"/>
      <c r="V244"/>
      <c r="W244"/>
      <c r="X244"/>
    </row>
    <row r="245" spans="2:24" ht="12.75" customHeight="1">
      <c r="B245" s="48">
        <f t="shared" si="9"/>
      </c>
      <c r="H245"/>
      <c r="I245"/>
      <c r="J245"/>
      <c r="K245"/>
      <c r="L245"/>
      <c r="M245"/>
      <c r="N245"/>
      <c r="O245"/>
      <c r="P245"/>
      <c r="Q245"/>
      <c r="R245" s="87">
        <f t="shared" si="10"/>
      </c>
      <c r="S245" s="15">
        <f t="shared" si="11"/>
      </c>
      <c r="T245"/>
      <c r="U245"/>
      <c r="V245"/>
      <c r="W245"/>
      <c r="X245"/>
    </row>
    <row r="246" spans="2:24" ht="12.75" customHeight="1">
      <c r="B246" s="48">
        <f t="shared" si="9"/>
      </c>
      <c r="H246"/>
      <c r="I246"/>
      <c r="J246"/>
      <c r="K246"/>
      <c r="L246"/>
      <c r="M246"/>
      <c r="N246"/>
      <c r="O246"/>
      <c r="P246"/>
      <c r="Q246"/>
      <c r="R246" s="87">
        <f t="shared" si="10"/>
      </c>
      <c r="S246" s="15">
        <f t="shared" si="11"/>
      </c>
      <c r="T246"/>
      <c r="U246"/>
      <c r="V246"/>
      <c r="W246"/>
      <c r="X246"/>
    </row>
    <row r="247" spans="2:24" ht="12.75" customHeight="1">
      <c r="B247" s="48">
        <f t="shared" si="9"/>
      </c>
      <c r="H247"/>
      <c r="I247"/>
      <c r="J247"/>
      <c r="K247"/>
      <c r="L247"/>
      <c r="M247"/>
      <c r="N247"/>
      <c r="O247"/>
      <c r="P247"/>
      <c r="Q247"/>
      <c r="R247" s="87">
        <f t="shared" si="10"/>
      </c>
      <c r="S247" s="15">
        <f t="shared" si="11"/>
      </c>
      <c r="T247"/>
      <c r="U247"/>
      <c r="V247"/>
      <c r="W247"/>
      <c r="X247"/>
    </row>
    <row r="248" spans="2:24" ht="12.75" customHeight="1">
      <c r="B248" s="48">
        <f t="shared" si="9"/>
      </c>
      <c r="H248"/>
      <c r="I248"/>
      <c r="J248"/>
      <c r="K248"/>
      <c r="L248"/>
      <c r="M248"/>
      <c r="N248"/>
      <c r="O248"/>
      <c r="P248"/>
      <c r="Q248"/>
      <c r="R248" s="87">
        <f t="shared" si="10"/>
      </c>
      <c r="S248" s="15">
        <f t="shared" si="11"/>
      </c>
      <c r="T248"/>
      <c r="U248"/>
      <c r="V248"/>
      <c r="W248"/>
      <c r="X248"/>
    </row>
    <row r="249" spans="2:24" ht="12.75" customHeight="1">
      <c r="B249" s="48">
        <f t="shared" si="9"/>
      </c>
      <c r="H249"/>
      <c r="I249"/>
      <c r="J249"/>
      <c r="K249"/>
      <c r="L249"/>
      <c r="M249"/>
      <c r="N249"/>
      <c r="O249"/>
      <c r="P249"/>
      <c r="Q249"/>
      <c r="R249" s="87">
        <f t="shared" si="10"/>
      </c>
      <c r="S249" s="15">
        <f t="shared" si="11"/>
      </c>
      <c r="T249"/>
      <c r="U249"/>
      <c r="V249"/>
      <c r="W249"/>
      <c r="X249"/>
    </row>
    <row r="250" spans="2:24" ht="12.75" customHeight="1">
      <c r="B250" s="48">
        <f t="shared" si="9"/>
      </c>
      <c r="H250"/>
      <c r="I250"/>
      <c r="J250"/>
      <c r="K250"/>
      <c r="L250"/>
      <c r="M250"/>
      <c r="N250"/>
      <c r="O250"/>
      <c r="P250"/>
      <c r="Q250"/>
      <c r="R250" s="87">
        <f t="shared" si="10"/>
      </c>
      <c r="S250" s="15">
        <f t="shared" si="11"/>
      </c>
      <c r="T250"/>
      <c r="U250"/>
      <c r="V250"/>
      <c r="W250"/>
      <c r="X250"/>
    </row>
    <row r="251" spans="2:24" ht="12.75" customHeight="1">
      <c r="B251" s="48">
        <f t="shared" si="9"/>
      </c>
      <c r="H251"/>
      <c r="I251"/>
      <c r="J251"/>
      <c r="K251"/>
      <c r="L251"/>
      <c r="M251"/>
      <c r="N251"/>
      <c r="O251"/>
      <c r="P251"/>
      <c r="Q251"/>
      <c r="R251" s="87">
        <f t="shared" si="10"/>
      </c>
      <c r="S251" s="15">
        <f t="shared" si="11"/>
      </c>
      <c r="T251"/>
      <c r="U251"/>
      <c r="V251"/>
      <c r="W251"/>
      <c r="X251"/>
    </row>
    <row r="252" spans="2:24" ht="12.75" customHeight="1">
      <c r="B252" s="48">
        <f t="shared" si="9"/>
      </c>
      <c r="H252"/>
      <c r="I252"/>
      <c r="J252"/>
      <c r="K252"/>
      <c r="L252"/>
      <c r="M252"/>
      <c r="N252"/>
      <c r="O252"/>
      <c r="P252"/>
      <c r="Q252"/>
      <c r="R252" s="87">
        <f t="shared" si="10"/>
      </c>
      <c r="S252" s="15">
        <f t="shared" si="11"/>
      </c>
      <c r="T252"/>
      <c r="U252"/>
      <c r="V252"/>
      <c r="W252"/>
      <c r="X252"/>
    </row>
    <row r="253" spans="2:24" ht="12.75" customHeight="1">
      <c r="B253" s="48">
        <f t="shared" si="9"/>
      </c>
      <c r="H253"/>
      <c r="I253"/>
      <c r="J253"/>
      <c r="K253"/>
      <c r="L253"/>
      <c r="M253"/>
      <c r="N253"/>
      <c r="O253"/>
      <c r="P253"/>
      <c r="Q253"/>
      <c r="R253" s="87">
        <f t="shared" si="10"/>
      </c>
      <c r="S253" s="15">
        <f t="shared" si="11"/>
      </c>
      <c r="T253"/>
      <c r="U253"/>
      <c r="V253"/>
      <c r="W253"/>
      <c r="X253"/>
    </row>
    <row r="254" spans="2:24" ht="12.75" customHeight="1">
      <c r="B254" s="48">
        <f t="shared" si="9"/>
      </c>
      <c r="H254"/>
      <c r="I254"/>
      <c r="J254"/>
      <c r="K254"/>
      <c r="L254"/>
      <c r="M254"/>
      <c r="N254"/>
      <c r="O254"/>
      <c r="P254"/>
      <c r="Q254"/>
      <c r="R254" s="87">
        <f t="shared" si="10"/>
      </c>
      <c r="S254" s="15">
        <f t="shared" si="11"/>
      </c>
      <c r="T254"/>
      <c r="U254"/>
      <c r="V254"/>
      <c r="W254"/>
      <c r="X254"/>
    </row>
    <row r="255" spans="2:24" ht="12.75" customHeight="1">
      <c r="B255" s="48">
        <f t="shared" si="9"/>
      </c>
      <c r="H255"/>
      <c r="I255"/>
      <c r="J255"/>
      <c r="K255"/>
      <c r="L255"/>
      <c r="M255"/>
      <c r="N255"/>
      <c r="O255"/>
      <c r="P255"/>
      <c r="Q255"/>
      <c r="R255" s="87">
        <f t="shared" si="10"/>
      </c>
      <c r="S255" s="15">
        <f t="shared" si="11"/>
      </c>
      <c r="T255"/>
      <c r="U255"/>
      <c r="V255"/>
      <c r="W255"/>
      <c r="X255"/>
    </row>
    <row r="256" spans="2:24" ht="12.75" customHeight="1">
      <c r="B256" s="48">
        <f t="shared" si="9"/>
      </c>
      <c r="H256"/>
      <c r="I256"/>
      <c r="J256"/>
      <c r="K256"/>
      <c r="L256"/>
      <c r="M256"/>
      <c r="N256"/>
      <c r="O256"/>
      <c r="P256"/>
      <c r="Q256"/>
      <c r="R256" s="87">
        <f t="shared" si="10"/>
      </c>
      <c r="S256" s="15">
        <f t="shared" si="11"/>
      </c>
      <c r="T256"/>
      <c r="U256"/>
      <c r="V256"/>
      <c r="W256"/>
      <c r="X256"/>
    </row>
    <row r="257" spans="2:24" ht="12.75" customHeight="1">
      <c r="B257" s="48">
        <f t="shared" si="9"/>
      </c>
      <c r="H257"/>
      <c r="I257"/>
      <c r="J257"/>
      <c r="K257"/>
      <c r="L257"/>
      <c r="M257"/>
      <c r="N257"/>
      <c r="O257"/>
      <c r="P257"/>
      <c r="Q257"/>
      <c r="R257" s="87">
        <f t="shared" si="10"/>
      </c>
      <c r="S257" s="15">
        <f t="shared" si="11"/>
      </c>
      <c r="T257"/>
      <c r="U257"/>
      <c r="V257"/>
      <c r="W257"/>
      <c r="X257"/>
    </row>
    <row r="258" spans="2:24" ht="12.75" customHeight="1">
      <c r="B258" s="48">
        <f t="shared" si="9"/>
      </c>
      <c r="H258"/>
      <c r="I258"/>
      <c r="J258"/>
      <c r="K258"/>
      <c r="L258"/>
      <c r="M258"/>
      <c r="N258"/>
      <c r="O258"/>
      <c r="P258"/>
      <c r="Q258"/>
      <c r="R258" s="87">
        <f t="shared" si="10"/>
      </c>
      <c r="S258" s="15">
        <f t="shared" si="11"/>
      </c>
      <c r="T258"/>
      <c r="U258"/>
      <c r="V258"/>
      <c r="W258"/>
      <c r="X258"/>
    </row>
    <row r="259" spans="2:24" ht="12.75" customHeight="1">
      <c r="B259" s="48">
        <f t="shared" si="9"/>
      </c>
      <c r="H259"/>
      <c r="I259"/>
      <c r="J259"/>
      <c r="K259"/>
      <c r="L259"/>
      <c r="M259"/>
      <c r="N259"/>
      <c r="O259"/>
      <c r="P259"/>
      <c r="Q259"/>
      <c r="R259" s="87">
        <f t="shared" si="10"/>
      </c>
      <c r="S259" s="15">
        <f t="shared" si="11"/>
      </c>
      <c r="T259"/>
      <c r="U259"/>
      <c r="V259"/>
      <c r="W259"/>
      <c r="X259"/>
    </row>
    <row r="260" spans="2:24" ht="12.75" customHeight="1">
      <c r="B260" s="48">
        <f t="shared" si="9"/>
      </c>
      <c r="H260"/>
      <c r="I260"/>
      <c r="J260"/>
      <c r="K260"/>
      <c r="L260"/>
      <c r="M260"/>
      <c r="N260"/>
      <c r="O260"/>
      <c r="P260"/>
      <c r="Q260"/>
      <c r="R260" s="87">
        <f t="shared" si="10"/>
      </c>
      <c r="S260" s="15">
        <f t="shared" si="11"/>
      </c>
      <c r="T260"/>
      <c r="U260"/>
      <c r="V260"/>
      <c r="W260"/>
      <c r="X260"/>
    </row>
    <row r="261" spans="2:24" ht="12.75" customHeight="1">
      <c r="B261" s="48">
        <f t="shared" si="9"/>
      </c>
      <c r="H261"/>
      <c r="I261"/>
      <c r="J261"/>
      <c r="K261"/>
      <c r="L261"/>
      <c r="M261"/>
      <c r="N261"/>
      <c r="O261"/>
      <c r="P261"/>
      <c r="Q261"/>
      <c r="R261" s="87">
        <f t="shared" si="10"/>
      </c>
      <c r="S261" s="15">
        <f t="shared" si="11"/>
      </c>
      <c r="T261"/>
      <c r="U261"/>
      <c r="V261"/>
      <c r="W261"/>
      <c r="X261"/>
    </row>
    <row r="262" spans="2:24" ht="12.75" customHeight="1">
      <c r="B262" s="48">
        <f t="shared" si="9"/>
      </c>
      <c r="H262"/>
      <c r="I262"/>
      <c r="J262"/>
      <c r="K262"/>
      <c r="L262"/>
      <c r="M262"/>
      <c r="N262"/>
      <c r="O262"/>
      <c r="P262"/>
      <c r="Q262"/>
      <c r="R262" s="87">
        <f t="shared" si="10"/>
      </c>
      <c r="S262" s="15">
        <f t="shared" si="11"/>
      </c>
      <c r="T262"/>
      <c r="U262"/>
      <c r="V262"/>
      <c r="W262"/>
      <c r="X262"/>
    </row>
    <row r="263" spans="2:24" ht="12.75" customHeight="1">
      <c r="B263" s="48">
        <f t="shared" si="9"/>
      </c>
      <c r="H263"/>
      <c r="I263"/>
      <c r="J263"/>
      <c r="K263"/>
      <c r="L263"/>
      <c r="M263"/>
      <c r="N263"/>
      <c r="O263"/>
      <c r="P263"/>
      <c r="Q263"/>
      <c r="R263" s="87">
        <f t="shared" si="10"/>
      </c>
      <c r="S263" s="15">
        <f t="shared" si="11"/>
      </c>
      <c r="T263"/>
      <c r="U263"/>
      <c r="V263"/>
      <c r="W263"/>
      <c r="X263"/>
    </row>
    <row r="264" spans="2:24" ht="12.75" customHeight="1">
      <c r="B264" s="48">
        <f t="shared" si="9"/>
      </c>
      <c r="H264"/>
      <c r="I264"/>
      <c r="J264"/>
      <c r="K264"/>
      <c r="L264"/>
      <c r="M264"/>
      <c r="N264"/>
      <c r="O264"/>
      <c r="P264"/>
      <c r="Q264"/>
      <c r="R264" s="87">
        <f t="shared" si="10"/>
      </c>
      <c r="S264" s="15">
        <f t="shared" si="11"/>
      </c>
      <c r="T264"/>
      <c r="U264"/>
      <c r="V264"/>
      <c r="W264"/>
      <c r="X264"/>
    </row>
    <row r="265" spans="2:24" ht="12.75" customHeight="1">
      <c r="B265" s="48">
        <f t="shared" si="9"/>
      </c>
      <c r="H265"/>
      <c r="I265"/>
      <c r="J265"/>
      <c r="K265"/>
      <c r="L265"/>
      <c r="M265"/>
      <c r="N265"/>
      <c r="O265"/>
      <c r="P265"/>
      <c r="Q265"/>
      <c r="R265" s="87">
        <f t="shared" si="10"/>
      </c>
      <c r="S265" s="15">
        <f t="shared" si="11"/>
      </c>
      <c r="T265"/>
      <c r="U265"/>
      <c r="V265"/>
      <c r="W265"/>
      <c r="X265"/>
    </row>
    <row r="266" spans="2:24" ht="12.75" customHeight="1">
      <c r="B266" s="48">
        <f t="shared" si="9"/>
      </c>
      <c r="H266"/>
      <c r="I266"/>
      <c r="J266"/>
      <c r="K266"/>
      <c r="L266"/>
      <c r="M266"/>
      <c r="N266"/>
      <c r="O266"/>
      <c r="P266"/>
      <c r="Q266"/>
      <c r="R266" s="87">
        <f t="shared" si="10"/>
      </c>
      <c r="S266" s="15">
        <f t="shared" si="11"/>
      </c>
      <c r="T266"/>
      <c r="U266"/>
      <c r="V266"/>
      <c r="W266"/>
      <c r="X266"/>
    </row>
    <row r="267" spans="2:24" ht="12.75" customHeight="1">
      <c r="B267" s="48">
        <f aca="true" t="shared" si="12" ref="B267:B330">IF(ISBLANK(C267),"",B266+1)</f>
      </c>
      <c r="H267"/>
      <c r="I267"/>
      <c r="J267"/>
      <c r="K267"/>
      <c r="L267"/>
      <c r="M267"/>
      <c r="N267"/>
      <c r="O267"/>
      <c r="P267"/>
      <c r="Q267"/>
      <c r="R267" s="87">
        <f t="shared" si="10"/>
      </c>
      <c r="S267" s="15">
        <f t="shared" si="11"/>
      </c>
      <c r="T267"/>
      <c r="U267"/>
      <c r="V267"/>
      <c r="W267"/>
      <c r="X267"/>
    </row>
    <row r="268" spans="2:24" ht="12.75" customHeight="1">
      <c r="B268" s="48">
        <f t="shared" si="12"/>
      </c>
      <c r="H268"/>
      <c r="I268"/>
      <c r="J268"/>
      <c r="K268"/>
      <c r="L268"/>
      <c r="M268"/>
      <c r="N268"/>
      <c r="O268"/>
      <c r="P268"/>
      <c r="Q268"/>
      <c r="R268" s="87">
        <f aca="true" t="shared" si="13" ref="R268:R331">IF(ISBLANK(C268),"",VLOOKUP(C268,PlayerData,62,FALSE))</f>
      </c>
      <c r="S268" s="15">
        <f aca="true" t="shared" si="14" ref="S268:S331">IF(ISBLANK(C268),"",VLOOKUP(C268,PlayerData,63,FALSE))</f>
      </c>
      <c r="T268"/>
      <c r="U268"/>
      <c r="V268"/>
      <c r="W268"/>
      <c r="X268"/>
    </row>
    <row r="269" spans="2:24" ht="12.75" customHeight="1">
      <c r="B269" s="48">
        <f t="shared" si="12"/>
      </c>
      <c r="H269"/>
      <c r="I269"/>
      <c r="J269"/>
      <c r="K269"/>
      <c r="L269"/>
      <c r="M269"/>
      <c r="N269"/>
      <c r="O269"/>
      <c r="P269"/>
      <c r="Q269"/>
      <c r="R269" s="87">
        <f t="shared" si="13"/>
      </c>
      <c r="S269" s="15">
        <f t="shared" si="14"/>
      </c>
      <c r="T269"/>
      <c r="U269"/>
      <c r="V269"/>
      <c r="W269"/>
      <c r="X269"/>
    </row>
    <row r="270" spans="2:24" ht="12.75" customHeight="1">
      <c r="B270" s="48">
        <f t="shared" si="12"/>
      </c>
      <c r="H270"/>
      <c r="I270"/>
      <c r="J270"/>
      <c r="K270"/>
      <c r="L270"/>
      <c r="M270"/>
      <c r="N270"/>
      <c r="O270"/>
      <c r="P270"/>
      <c r="Q270"/>
      <c r="R270" s="87">
        <f t="shared" si="13"/>
      </c>
      <c r="S270" s="15">
        <f t="shared" si="14"/>
      </c>
      <c r="T270"/>
      <c r="U270"/>
      <c r="V270"/>
      <c r="W270"/>
      <c r="X270"/>
    </row>
    <row r="271" spans="2:24" ht="12.75" customHeight="1">
      <c r="B271" s="48">
        <f t="shared" si="12"/>
      </c>
      <c r="H271"/>
      <c r="I271"/>
      <c r="J271"/>
      <c r="K271"/>
      <c r="L271"/>
      <c r="M271"/>
      <c r="N271"/>
      <c r="O271"/>
      <c r="P271"/>
      <c r="Q271"/>
      <c r="R271" s="87">
        <f t="shared" si="13"/>
      </c>
      <c r="S271" s="15">
        <f t="shared" si="14"/>
      </c>
      <c r="T271"/>
      <c r="U271"/>
      <c r="V271"/>
      <c r="W271"/>
      <c r="X271"/>
    </row>
    <row r="272" spans="2:24" ht="12.75" customHeight="1">
      <c r="B272" s="48">
        <f t="shared" si="12"/>
      </c>
      <c r="H272"/>
      <c r="I272"/>
      <c r="J272"/>
      <c r="K272"/>
      <c r="L272"/>
      <c r="M272"/>
      <c r="N272"/>
      <c r="O272"/>
      <c r="P272"/>
      <c r="Q272"/>
      <c r="R272" s="87">
        <f t="shared" si="13"/>
      </c>
      <c r="S272" s="15">
        <f t="shared" si="14"/>
      </c>
      <c r="T272"/>
      <c r="U272"/>
      <c r="V272"/>
      <c r="W272"/>
      <c r="X272"/>
    </row>
    <row r="273" spans="2:24" ht="12.75" customHeight="1">
      <c r="B273" s="48">
        <f t="shared" si="12"/>
      </c>
      <c r="H273"/>
      <c r="I273"/>
      <c r="J273"/>
      <c r="K273"/>
      <c r="L273"/>
      <c r="M273"/>
      <c r="N273"/>
      <c r="O273"/>
      <c r="P273"/>
      <c r="Q273"/>
      <c r="R273" s="87">
        <f t="shared" si="13"/>
      </c>
      <c r="S273" s="15">
        <f t="shared" si="14"/>
      </c>
      <c r="T273"/>
      <c r="U273"/>
      <c r="V273"/>
      <c r="W273"/>
      <c r="X273"/>
    </row>
    <row r="274" spans="2:24" ht="12.75" customHeight="1">
      <c r="B274" s="48">
        <f t="shared" si="12"/>
      </c>
      <c r="H274"/>
      <c r="I274"/>
      <c r="J274"/>
      <c r="K274"/>
      <c r="L274"/>
      <c r="M274"/>
      <c r="N274"/>
      <c r="O274"/>
      <c r="P274"/>
      <c r="Q274"/>
      <c r="R274" s="87">
        <f t="shared" si="13"/>
      </c>
      <c r="S274" s="15">
        <f t="shared" si="14"/>
      </c>
      <c r="T274"/>
      <c r="U274"/>
      <c r="V274"/>
      <c r="W274"/>
      <c r="X274"/>
    </row>
    <row r="275" spans="2:24" ht="12.75" customHeight="1">
      <c r="B275" s="48">
        <f t="shared" si="12"/>
      </c>
      <c r="H275"/>
      <c r="I275"/>
      <c r="J275"/>
      <c r="K275"/>
      <c r="L275"/>
      <c r="M275"/>
      <c r="N275"/>
      <c r="O275"/>
      <c r="P275"/>
      <c r="Q275"/>
      <c r="R275" s="87">
        <f t="shared" si="13"/>
      </c>
      <c r="S275" s="15">
        <f t="shared" si="14"/>
      </c>
      <c r="T275"/>
      <c r="U275"/>
      <c r="V275"/>
      <c r="W275"/>
      <c r="X275"/>
    </row>
    <row r="276" spans="2:24" ht="12.75" customHeight="1">
      <c r="B276" s="48">
        <f t="shared" si="12"/>
      </c>
      <c r="H276"/>
      <c r="I276"/>
      <c r="J276"/>
      <c r="K276"/>
      <c r="L276"/>
      <c r="M276"/>
      <c r="N276"/>
      <c r="O276"/>
      <c r="P276"/>
      <c r="Q276"/>
      <c r="R276" s="87">
        <f t="shared" si="13"/>
      </c>
      <c r="S276" s="15">
        <f t="shared" si="14"/>
      </c>
      <c r="T276"/>
      <c r="U276"/>
      <c r="V276"/>
      <c r="W276"/>
      <c r="X276"/>
    </row>
    <row r="277" spans="2:24" ht="12.75" customHeight="1">
      <c r="B277" s="48">
        <f t="shared" si="12"/>
      </c>
      <c r="H277"/>
      <c r="I277"/>
      <c r="J277"/>
      <c r="K277"/>
      <c r="L277"/>
      <c r="M277"/>
      <c r="N277"/>
      <c r="O277"/>
      <c r="P277"/>
      <c r="Q277"/>
      <c r="R277" s="87">
        <f t="shared" si="13"/>
      </c>
      <c r="S277" s="15">
        <f t="shared" si="14"/>
      </c>
      <c r="T277"/>
      <c r="U277"/>
      <c r="V277"/>
      <c r="W277"/>
      <c r="X277"/>
    </row>
    <row r="278" spans="2:24" ht="12.75" customHeight="1">
      <c r="B278" s="48">
        <f t="shared" si="12"/>
      </c>
      <c r="H278"/>
      <c r="I278"/>
      <c r="J278"/>
      <c r="K278"/>
      <c r="L278"/>
      <c r="M278"/>
      <c r="N278"/>
      <c r="O278"/>
      <c r="P278"/>
      <c r="Q278"/>
      <c r="R278" s="87">
        <f t="shared" si="13"/>
      </c>
      <c r="S278" s="15">
        <f t="shared" si="14"/>
      </c>
      <c r="T278"/>
      <c r="U278"/>
      <c r="V278"/>
      <c r="W278"/>
      <c r="X278"/>
    </row>
    <row r="279" spans="2:24" ht="12.75" customHeight="1">
      <c r="B279" s="48">
        <f t="shared" si="12"/>
      </c>
      <c r="H279"/>
      <c r="I279"/>
      <c r="J279"/>
      <c r="K279"/>
      <c r="L279"/>
      <c r="M279"/>
      <c r="N279"/>
      <c r="O279"/>
      <c r="P279"/>
      <c r="Q279"/>
      <c r="R279" s="87">
        <f t="shared" si="13"/>
      </c>
      <c r="S279" s="15">
        <f t="shared" si="14"/>
      </c>
      <c r="T279"/>
      <c r="U279"/>
      <c r="V279"/>
      <c r="W279"/>
      <c r="X279"/>
    </row>
    <row r="280" spans="2:24" ht="12.75" customHeight="1">
      <c r="B280" s="48">
        <f t="shared" si="12"/>
      </c>
      <c r="H280"/>
      <c r="I280"/>
      <c r="J280"/>
      <c r="K280"/>
      <c r="L280"/>
      <c r="M280"/>
      <c r="N280"/>
      <c r="O280"/>
      <c r="P280"/>
      <c r="Q280"/>
      <c r="R280" s="87">
        <f t="shared" si="13"/>
      </c>
      <c r="S280" s="15">
        <f t="shared" si="14"/>
      </c>
      <c r="T280"/>
      <c r="U280"/>
      <c r="V280"/>
      <c r="W280"/>
      <c r="X280"/>
    </row>
    <row r="281" spans="2:24" ht="12.75" customHeight="1">
      <c r="B281" s="48">
        <f t="shared" si="12"/>
      </c>
      <c r="H281"/>
      <c r="I281"/>
      <c r="J281"/>
      <c r="K281"/>
      <c r="L281"/>
      <c r="M281"/>
      <c r="N281"/>
      <c r="O281"/>
      <c r="P281"/>
      <c r="Q281"/>
      <c r="R281" s="87">
        <f t="shared" si="13"/>
      </c>
      <c r="S281" s="15">
        <f t="shared" si="14"/>
      </c>
      <c r="T281"/>
      <c r="U281"/>
      <c r="V281"/>
      <c r="W281"/>
      <c r="X281"/>
    </row>
    <row r="282" spans="2:24" ht="12.75" customHeight="1">
      <c r="B282" s="48">
        <f t="shared" si="12"/>
      </c>
      <c r="H282"/>
      <c r="I282"/>
      <c r="J282"/>
      <c r="K282"/>
      <c r="L282"/>
      <c r="M282"/>
      <c r="N282"/>
      <c r="O282"/>
      <c r="P282"/>
      <c r="Q282"/>
      <c r="R282" s="87">
        <f t="shared" si="13"/>
      </c>
      <c r="S282" s="15">
        <f t="shared" si="14"/>
      </c>
      <c r="T282"/>
      <c r="U282"/>
      <c r="V282"/>
      <c r="W282"/>
      <c r="X282"/>
    </row>
    <row r="283" spans="2:24" ht="12.75" customHeight="1">
      <c r="B283" s="48">
        <f t="shared" si="12"/>
      </c>
      <c r="H283"/>
      <c r="I283"/>
      <c r="J283"/>
      <c r="K283"/>
      <c r="L283"/>
      <c r="M283"/>
      <c r="N283"/>
      <c r="O283"/>
      <c r="P283"/>
      <c r="Q283"/>
      <c r="R283" s="87">
        <f t="shared" si="13"/>
      </c>
      <c r="S283" s="15">
        <f t="shared" si="14"/>
      </c>
      <c r="T283"/>
      <c r="U283"/>
      <c r="V283"/>
      <c r="W283"/>
      <c r="X283"/>
    </row>
    <row r="284" spans="2:24" ht="12.75" customHeight="1">
      <c r="B284" s="48">
        <f t="shared" si="12"/>
      </c>
      <c r="H284"/>
      <c r="I284"/>
      <c r="J284"/>
      <c r="K284"/>
      <c r="L284"/>
      <c r="M284"/>
      <c r="N284"/>
      <c r="O284"/>
      <c r="P284"/>
      <c r="Q284"/>
      <c r="R284" s="87">
        <f t="shared" si="13"/>
      </c>
      <c r="S284" s="15">
        <f t="shared" si="14"/>
      </c>
      <c r="T284"/>
      <c r="U284"/>
      <c r="V284"/>
      <c r="W284"/>
      <c r="X284"/>
    </row>
    <row r="285" spans="2:24" ht="12.75" customHeight="1">
      <c r="B285" s="48">
        <f t="shared" si="12"/>
      </c>
      <c r="H285"/>
      <c r="I285"/>
      <c r="J285"/>
      <c r="K285"/>
      <c r="L285"/>
      <c r="M285"/>
      <c r="N285"/>
      <c r="O285"/>
      <c r="P285"/>
      <c r="Q285"/>
      <c r="R285" s="87">
        <f t="shared" si="13"/>
      </c>
      <c r="S285" s="15">
        <f t="shared" si="14"/>
      </c>
      <c r="T285"/>
      <c r="U285"/>
      <c r="V285"/>
      <c r="W285"/>
      <c r="X285"/>
    </row>
    <row r="286" spans="2:24" ht="12.75" customHeight="1">
      <c r="B286" s="48">
        <f t="shared" si="12"/>
      </c>
      <c r="H286"/>
      <c r="I286"/>
      <c r="J286"/>
      <c r="K286"/>
      <c r="L286"/>
      <c r="M286"/>
      <c r="N286"/>
      <c r="O286"/>
      <c r="P286"/>
      <c r="Q286"/>
      <c r="R286" s="87">
        <f t="shared" si="13"/>
      </c>
      <c r="S286" s="15">
        <f t="shared" si="14"/>
      </c>
      <c r="T286"/>
      <c r="U286"/>
      <c r="V286"/>
      <c r="W286"/>
      <c r="X286"/>
    </row>
    <row r="287" spans="2:24" ht="12.75" customHeight="1">
      <c r="B287" s="48">
        <f t="shared" si="12"/>
      </c>
      <c r="H287"/>
      <c r="I287"/>
      <c r="J287"/>
      <c r="K287"/>
      <c r="L287"/>
      <c r="M287"/>
      <c r="N287"/>
      <c r="O287"/>
      <c r="P287"/>
      <c r="Q287"/>
      <c r="R287" s="87">
        <f t="shared" si="13"/>
      </c>
      <c r="S287" s="15">
        <f t="shared" si="14"/>
      </c>
      <c r="T287"/>
      <c r="U287"/>
      <c r="V287"/>
      <c r="W287"/>
      <c r="X287"/>
    </row>
    <row r="288" spans="2:24" ht="12.75" customHeight="1">
      <c r="B288" s="48">
        <f t="shared" si="12"/>
      </c>
      <c r="H288"/>
      <c r="I288"/>
      <c r="J288"/>
      <c r="K288"/>
      <c r="L288"/>
      <c r="M288"/>
      <c r="N288"/>
      <c r="O288"/>
      <c r="P288"/>
      <c r="Q288"/>
      <c r="R288" s="87">
        <f t="shared" si="13"/>
      </c>
      <c r="S288" s="15">
        <f t="shared" si="14"/>
      </c>
      <c r="T288"/>
      <c r="U288"/>
      <c r="V288"/>
      <c r="W288"/>
      <c r="X288"/>
    </row>
    <row r="289" spans="2:24" ht="12.75" customHeight="1">
      <c r="B289" s="48">
        <f t="shared" si="12"/>
      </c>
      <c r="H289"/>
      <c r="I289"/>
      <c r="J289"/>
      <c r="K289"/>
      <c r="L289"/>
      <c r="M289"/>
      <c r="N289"/>
      <c r="O289"/>
      <c r="P289"/>
      <c r="Q289"/>
      <c r="R289" s="87">
        <f t="shared" si="13"/>
      </c>
      <c r="S289" s="15">
        <f t="shared" si="14"/>
      </c>
      <c r="T289"/>
      <c r="U289"/>
      <c r="V289"/>
      <c r="W289"/>
      <c r="X289"/>
    </row>
    <row r="290" spans="2:24" ht="12.75" customHeight="1">
      <c r="B290" s="48">
        <f t="shared" si="12"/>
      </c>
      <c r="H290"/>
      <c r="I290"/>
      <c r="J290"/>
      <c r="K290"/>
      <c r="L290"/>
      <c r="M290"/>
      <c r="N290"/>
      <c r="O290"/>
      <c r="P290"/>
      <c r="Q290"/>
      <c r="R290" s="87">
        <f t="shared" si="13"/>
      </c>
      <c r="S290" s="15">
        <f t="shared" si="14"/>
      </c>
      <c r="T290"/>
      <c r="U290"/>
      <c r="V290"/>
      <c r="W290"/>
      <c r="X290"/>
    </row>
    <row r="291" spans="2:24" ht="12.75" customHeight="1">
      <c r="B291" s="48">
        <f t="shared" si="12"/>
      </c>
      <c r="H291"/>
      <c r="I291"/>
      <c r="J291"/>
      <c r="K291"/>
      <c r="L291"/>
      <c r="M291"/>
      <c r="N291"/>
      <c r="O291"/>
      <c r="P291"/>
      <c r="Q291"/>
      <c r="R291" s="87">
        <f t="shared" si="13"/>
      </c>
      <c r="S291" s="15">
        <f t="shared" si="14"/>
      </c>
      <c r="T291"/>
      <c r="U291"/>
      <c r="V291"/>
      <c r="W291"/>
      <c r="X291"/>
    </row>
    <row r="292" spans="2:24" ht="12.75" customHeight="1">
      <c r="B292" s="48">
        <f t="shared" si="12"/>
      </c>
      <c r="H292"/>
      <c r="I292"/>
      <c r="J292"/>
      <c r="K292"/>
      <c r="L292"/>
      <c r="M292"/>
      <c r="N292"/>
      <c r="O292"/>
      <c r="P292"/>
      <c r="Q292"/>
      <c r="R292" s="87">
        <f t="shared" si="13"/>
      </c>
      <c r="S292" s="15">
        <f t="shared" si="14"/>
      </c>
      <c r="T292"/>
      <c r="U292"/>
      <c r="V292"/>
      <c r="W292"/>
      <c r="X292"/>
    </row>
    <row r="293" spans="2:24" ht="12.75" customHeight="1">
      <c r="B293" s="48">
        <f t="shared" si="12"/>
      </c>
      <c r="H293"/>
      <c r="I293"/>
      <c r="J293"/>
      <c r="K293"/>
      <c r="L293"/>
      <c r="M293"/>
      <c r="N293"/>
      <c r="O293"/>
      <c r="P293"/>
      <c r="Q293"/>
      <c r="R293" s="87">
        <f t="shared" si="13"/>
      </c>
      <c r="S293" s="15">
        <f t="shared" si="14"/>
      </c>
      <c r="T293"/>
      <c r="U293"/>
      <c r="V293"/>
      <c r="W293"/>
      <c r="X293"/>
    </row>
    <row r="294" spans="2:24" ht="12.75" customHeight="1">
      <c r="B294" s="48">
        <f t="shared" si="12"/>
      </c>
      <c r="H294"/>
      <c r="I294"/>
      <c r="J294"/>
      <c r="K294"/>
      <c r="L294"/>
      <c r="M294"/>
      <c r="N294"/>
      <c r="O294"/>
      <c r="P294"/>
      <c r="Q294"/>
      <c r="R294" s="87">
        <f t="shared" si="13"/>
      </c>
      <c r="S294" s="15">
        <f t="shared" si="14"/>
      </c>
      <c r="T294"/>
      <c r="U294"/>
      <c r="V294"/>
      <c r="W294"/>
      <c r="X294"/>
    </row>
    <row r="295" spans="2:24" ht="12.75" customHeight="1">
      <c r="B295" s="48">
        <f t="shared" si="12"/>
      </c>
      <c r="H295"/>
      <c r="I295"/>
      <c r="J295"/>
      <c r="K295"/>
      <c r="L295"/>
      <c r="M295"/>
      <c r="N295"/>
      <c r="O295"/>
      <c r="P295"/>
      <c r="Q295"/>
      <c r="R295" s="87">
        <f t="shared" si="13"/>
      </c>
      <c r="S295" s="15">
        <f t="shared" si="14"/>
      </c>
      <c r="T295"/>
      <c r="U295"/>
      <c r="V295"/>
      <c r="W295"/>
      <c r="X295"/>
    </row>
    <row r="296" spans="2:24" ht="12.75" customHeight="1">
      <c r="B296" s="48">
        <f t="shared" si="12"/>
      </c>
      <c r="H296"/>
      <c r="I296"/>
      <c r="J296"/>
      <c r="K296"/>
      <c r="L296"/>
      <c r="M296"/>
      <c r="N296"/>
      <c r="O296"/>
      <c r="P296"/>
      <c r="Q296"/>
      <c r="R296" s="87">
        <f t="shared" si="13"/>
      </c>
      <c r="S296" s="15">
        <f t="shared" si="14"/>
      </c>
      <c r="T296"/>
      <c r="U296"/>
      <c r="V296"/>
      <c r="W296"/>
      <c r="X296"/>
    </row>
    <row r="297" spans="2:24" ht="12.75" customHeight="1">
      <c r="B297" s="48">
        <f t="shared" si="12"/>
      </c>
      <c r="H297"/>
      <c r="I297"/>
      <c r="J297"/>
      <c r="K297"/>
      <c r="L297"/>
      <c r="M297"/>
      <c r="N297"/>
      <c r="O297"/>
      <c r="P297"/>
      <c r="Q297"/>
      <c r="R297" s="87">
        <f t="shared" si="13"/>
      </c>
      <c r="S297" s="15">
        <f t="shared" si="14"/>
      </c>
      <c r="T297"/>
      <c r="U297"/>
      <c r="V297"/>
      <c r="W297"/>
      <c r="X297"/>
    </row>
    <row r="298" spans="2:24" ht="12.75" customHeight="1">
      <c r="B298" s="48">
        <f t="shared" si="12"/>
      </c>
      <c r="H298"/>
      <c r="I298"/>
      <c r="J298"/>
      <c r="K298"/>
      <c r="L298"/>
      <c r="M298"/>
      <c r="N298"/>
      <c r="O298"/>
      <c r="P298"/>
      <c r="Q298"/>
      <c r="R298" s="87">
        <f t="shared" si="13"/>
      </c>
      <c r="S298" s="15">
        <f t="shared" si="14"/>
      </c>
      <c r="T298"/>
      <c r="U298"/>
      <c r="V298"/>
      <c r="W298"/>
      <c r="X298"/>
    </row>
    <row r="299" spans="2:24" ht="12.75" customHeight="1">
      <c r="B299" s="48">
        <f t="shared" si="12"/>
      </c>
      <c r="H299"/>
      <c r="I299"/>
      <c r="J299"/>
      <c r="K299"/>
      <c r="L299"/>
      <c r="M299"/>
      <c r="N299"/>
      <c r="O299"/>
      <c r="P299"/>
      <c r="Q299"/>
      <c r="R299" s="87">
        <f t="shared" si="13"/>
      </c>
      <c r="S299" s="15">
        <f t="shared" si="14"/>
      </c>
      <c r="T299"/>
      <c r="U299"/>
      <c r="V299"/>
      <c r="W299"/>
      <c r="X299"/>
    </row>
    <row r="300" spans="2:24" ht="12.75" customHeight="1">
      <c r="B300" s="48">
        <f t="shared" si="12"/>
      </c>
      <c r="H300"/>
      <c r="I300"/>
      <c r="J300"/>
      <c r="K300"/>
      <c r="L300"/>
      <c r="M300"/>
      <c r="N300"/>
      <c r="O300"/>
      <c r="P300"/>
      <c r="Q300"/>
      <c r="R300" s="87">
        <f t="shared" si="13"/>
      </c>
      <c r="S300" s="15">
        <f t="shared" si="14"/>
      </c>
      <c r="T300"/>
      <c r="U300"/>
      <c r="V300"/>
      <c r="W300"/>
      <c r="X300"/>
    </row>
    <row r="301" spans="2:24" ht="12.75" customHeight="1">
      <c r="B301" s="48">
        <f t="shared" si="12"/>
      </c>
      <c r="H301"/>
      <c r="I301"/>
      <c r="J301"/>
      <c r="K301"/>
      <c r="L301"/>
      <c r="M301"/>
      <c r="N301"/>
      <c r="O301"/>
      <c r="P301"/>
      <c r="Q301"/>
      <c r="R301" s="87">
        <f t="shared" si="13"/>
      </c>
      <c r="S301" s="15">
        <f t="shared" si="14"/>
      </c>
      <c r="T301"/>
      <c r="U301"/>
      <c r="V301"/>
      <c r="W301"/>
      <c r="X301"/>
    </row>
    <row r="302" spans="2:24" ht="12.75" customHeight="1">
      <c r="B302" s="48">
        <f t="shared" si="12"/>
      </c>
      <c r="H302"/>
      <c r="I302"/>
      <c r="J302"/>
      <c r="K302"/>
      <c r="L302"/>
      <c r="M302"/>
      <c r="N302"/>
      <c r="O302"/>
      <c r="P302"/>
      <c r="Q302"/>
      <c r="R302" s="87">
        <f t="shared" si="13"/>
      </c>
      <c r="S302" s="15">
        <f t="shared" si="14"/>
      </c>
      <c r="T302"/>
      <c r="U302"/>
      <c r="V302"/>
      <c r="W302"/>
      <c r="X302"/>
    </row>
    <row r="303" spans="2:24" ht="12.75" customHeight="1">
      <c r="B303" s="48">
        <f t="shared" si="12"/>
      </c>
      <c r="H303"/>
      <c r="I303"/>
      <c r="J303"/>
      <c r="K303"/>
      <c r="L303"/>
      <c r="M303"/>
      <c r="N303"/>
      <c r="O303"/>
      <c r="P303"/>
      <c r="Q303"/>
      <c r="R303" s="87">
        <f t="shared" si="13"/>
      </c>
      <c r="S303" s="15">
        <f t="shared" si="14"/>
      </c>
      <c r="T303"/>
      <c r="U303"/>
      <c r="V303"/>
      <c r="W303"/>
      <c r="X303"/>
    </row>
    <row r="304" spans="2:24" ht="12.75" customHeight="1">
      <c r="B304" s="48">
        <f t="shared" si="12"/>
      </c>
      <c r="H304"/>
      <c r="I304"/>
      <c r="J304"/>
      <c r="K304"/>
      <c r="L304"/>
      <c r="M304"/>
      <c r="N304"/>
      <c r="O304"/>
      <c r="P304"/>
      <c r="Q304"/>
      <c r="R304" s="87">
        <f t="shared" si="13"/>
      </c>
      <c r="S304" s="15">
        <f t="shared" si="14"/>
      </c>
      <c r="T304"/>
      <c r="U304"/>
      <c r="V304"/>
      <c r="W304"/>
      <c r="X304"/>
    </row>
    <row r="305" spans="2:24" ht="12.75" customHeight="1">
      <c r="B305" s="48">
        <f t="shared" si="12"/>
      </c>
      <c r="H305"/>
      <c r="I305"/>
      <c r="J305"/>
      <c r="K305"/>
      <c r="L305"/>
      <c r="M305"/>
      <c r="N305"/>
      <c r="O305"/>
      <c r="P305"/>
      <c r="Q305"/>
      <c r="R305" s="87">
        <f t="shared" si="13"/>
      </c>
      <c r="S305" s="15">
        <f t="shared" si="14"/>
      </c>
      <c r="T305"/>
      <c r="U305"/>
      <c r="V305"/>
      <c r="W305"/>
      <c r="X305"/>
    </row>
    <row r="306" spans="2:24" ht="12.75" customHeight="1">
      <c r="B306" s="48">
        <f t="shared" si="12"/>
      </c>
      <c r="H306"/>
      <c r="I306"/>
      <c r="J306"/>
      <c r="K306"/>
      <c r="L306"/>
      <c r="M306"/>
      <c r="N306"/>
      <c r="O306"/>
      <c r="P306"/>
      <c r="Q306"/>
      <c r="R306" s="87">
        <f t="shared" si="13"/>
      </c>
      <c r="S306" s="15">
        <f t="shared" si="14"/>
      </c>
      <c r="T306"/>
      <c r="U306"/>
      <c r="V306"/>
      <c r="W306"/>
      <c r="X306"/>
    </row>
    <row r="307" spans="2:24" ht="12.75" customHeight="1">
      <c r="B307" s="48">
        <f t="shared" si="12"/>
      </c>
      <c r="H307"/>
      <c r="I307"/>
      <c r="J307"/>
      <c r="K307"/>
      <c r="L307"/>
      <c r="M307"/>
      <c r="N307"/>
      <c r="O307"/>
      <c r="P307"/>
      <c r="Q307"/>
      <c r="R307" s="87">
        <f t="shared" si="13"/>
      </c>
      <c r="S307" s="15">
        <f t="shared" si="14"/>
      </c>
      <c r="T307"/>
      <c r="U307"/>
      <c r="V307"/>
      <c r="W307"/>
      <c r="X307"/>
    </row>
    <row r="308" spans="2:24" ht="12.75" customHeight="1">
      <c r="B308" s="48">
        <f t="shared" si="12"/>
      </c>
      <c r="H308"/>
      <c r="I308"/>
      <c r="J308"/>
      <c r="K308"/>
      <c r="L308"/>
      <c r="M308"/>
      <c r="N308"/>
      <c r="O308"/>
      <c r="P308"/>
      <c r="Q308"/>
      <c r="R308" s="87">
        <f t="shared" si="13"/>
      </c>
      <c r="S308" s="15">
        <f t="shared" si="14"/>
      </c>
      <c r="T308"/>
      <c r="U308"/>
      <c r="V308"/>
      <c r="W308"/>
      <c r="X308"/>
    </row>
    <row r="309" spans="2:24" ht="12.75" customHeight="1">
      <c r="B309" s="48">
        <f t="shared" si="12"/>
      </c>
      <c r="H309"/>
      <c r="I309"/>
      <c r="J309"/>
      <c r="K309"/>
      <c r="L309"/>
      <c r="M309"/>
      <c r="N309"/>
      <c r="O309"/>
      <c r="P309"/>
      <c r="Q309"/>
      <c r="R309" s="87">
        <f t="shared" si="13"/>
      </c>
      <c r="S309" s="15">
        <f t="shared" si="14"/>
      </c>
      <c r="T309"/>
      <c r="U309"/>
      <c r="V309"/>
      <c r="W309"/>
      <c r="X309"/>
    </row>
    <row r="310" spans="2:24" ht="12.75" customHeight="1">
      <c r="B310" s="48">
        <f t="shared" si="12"/>
      </c>
      <c r="H310"/>
      <c r="I310"/>
      <c r="J310"/>
      <c r="K310"/>
      <c r="L310"/>
      <c r="M310"/>
      <c r="N310"/>
      <c r="O310"/>
      <c r="P310"/>
      <c r="Q310"/>
      <c r="R310" s="87">
        <f t="shared" si="13"/>
      </c>
      <c r="S310" s="15">
        <f t="shared" si="14"/>
      </c>
      <c r="T310"/>
      <c r="U310"/>
      <c r="V310"/>
      <c r="W310"/>
      <c r="X310"/>
    </row>
    <row r="311" spans="2:24" ht="12.75" customHeight="1">
      <c r="B311" s="48">
        <f t="shared" si="12"/>
      </c>
      <c r="H311"/>
      <c r="I311"/>
      <c r="J311"/>
      <c r="K311"/>
      <c r="L311"/>
      <c r="M311"/>
      <c r="N311"/>
      <c r="O311"/>
      <c r="P311"/>
      <c r="Q311"/>
      <c r="R311" s="87">
        <f t="shared" si="13"/>
      </c>
      <c r="S311" s="15">
        <f t="shared" si="14"/>
      </c>
      <c r="T311"/>
      <c r="U311"/>
      <c r="V311"/>
      <c r="W311"/>
      <c r="X311"/>
    </row>
    <row r="312" spans="2:24" ht="12.75" customHeight="1">
      <c r="B312" s="48">
        <f t="shared" si="12"/>
      </c>
      <c r="H312"/>
      <c r="I312"/>
      <c r="J312"/>
      <c r="K312"/>
      <c r="L312"/>
      <c r="M312"/>
      <c r="N312"/>
      <c r="O312"/>
      <c r="P312"/>
      <c r="Q312"/>
      <c r="R312" s="87">
        <f t="shared" si="13"/>
      </c>
      <c r="S312" s="15">
        <f t="shared" si="14"/>
      </c>
      <c r="T312"/>
      <c r="U312"/>
      <c r="V312"/>
      <c r="W312"/>
      <c r="X312"/>
    </row>
    <row r="313" spans="2:24" ht="12.75" customHeight="1">
      <c r="B313" s="48">
        <f t="shared" si="12"/>
      </c>
      <c r="H313"/>
      <c r="I313"/>
      <c r="J313"/>
      <c r="K313"/>
      <c r="L313"/>
      <c r="M313"/>
      <c r="N313"/>
      <c r="O313"/>
      <c r="P313"/>
      <c r="Q313"/>
      <c r="R313" s="87">
        <f t="shared" si="13"/>
      </c>
      <c r="S313" s="15">
        <f t="shared" si="14"/>
      </c>
      <c r="T313"/>
      <c r="U313"/>
      <c r="V313"/>
      <c r="W313"/>
      <c r="X313"/>
    </row>
    <row r="314" spans="2:24" ht="12.75" customHeight="1">
      <c r="B314" s="48">
        <f t="shared" si="12"/>
      </c>
      <c r="H314"/>
      <c r="I314"/>
      <c r="J314"/>
      <c r="K314"/>
      <c r="L314"/>
      <c r="M314"/>
      <c r="N314"/>
      <c r="O314"/>
      <c r="P314"/>
      <c r="Q314"/>
      <c r="R314" s="87">
        <f t="shared" si="13"/>
      </c>
      <c r="S314" s="15">
        <f t="shared" si="14"/>
      </c>
      <c r="T314"/>
      <c r="U314"/>
      <c r="V314"/>
      <c r="W314"/>
      <c r="X314"/>
    </row>
    <row r="315" spans="2:24" ht="12.75" customHeight="1">
      <c r="B315" s="48">
        <f t="shared" si="12"/>
      </c>
      <c r="H315"/>
      <c r="I315"/>
      <c r="J315"/>
      <c r="K315"/>
      <c r="L315"/>
      <c r="M315"/>
      <c r="N315"/>
      <c r="O315"/>
      <c r="P315"/>
      <c r="Q315"/>
      <c r="R315" s="87">
        <f t="shared" si="13"/>
      </c>
      <c r="S315" s="15">
        <f t="shared" si="14"/>
      </c>
      <c r="T315"/>
      <c r="U315"/>
      <c r="V315"/>
      <c r="W315"/>
      <c r="X315"/>
    </row>
    <row r="316" spans="2:24" ht="12.75" customHeight="1">
      <c r="B316" s="48">
        <f t="shared" si="12"/>
      </c>
      <c r="H316"/>
      <c r="I316"/>
      <c r="J316"/>
      <c r="K316"/>
      <c r="L316"/>
      <c r="M316"/>
      <c r="N316"/>
      <c r="O316"/>
      <c r="P316"/>
      <c r="Q316"/>
      <c r="R316" s="87">
        <f t="shared" si="13"/>
      </c>
      <c r="S316" s="15">
        <f t="shared" si="14"/>
      </c>
      <c r="T316"/>
      <c r="U316"/>
      <c r="V316"/>
      <c r="W316"/>
      <c r="X316"/>
    </row>
    <row r="317" spans="2:24" ht="12.75" customHeight="1">
      <c r="B317" s="48">
        <f t="shared" si="12"/>
      </c>
      <c r="H317"/>
      <c r="I317"/>
      <c r="J317"/>
      <c r="K317"/>
      <c r="L317"/>
      <c r="M317"/>
      <c r="N317"/>
      <c r="O317"/>
      <c r="P317"/>
      <c r="Q317"/>
      <c r="R317" s="87">
        <f t="shared" si="13"/>
      </c>
      <c r="S317" s="15">
        <f t="shared" si="14"/>
      </c>
      <c r="T317"/>
      <c r="U317"/>
      <c r="V317"/>
      <c r="W317"/>
      <c r="X317"/>
    </row>
    <row r="318" spans="2:24" ht="12.75" customHeight="1">
      <c r="B318" s="48">
        <f t="shared" si="12"/>
      </c>
      <c r="H318"/>
      <c r="I318"/>
      <c r="J318"/>
      <c r="K318"/>
      <c r="L318"/>
      <c r="M318"/>
      <c r="N318"/>
      <c r="O318"/>
      <c r="P318"/>
      <c r="Q318"/>
      <c r="R318" s="87">
        <f t="shared" si="13"/>
      </c>
      <c r="S318" s="15">
        <f t="shared" si="14"/>
      </c>
      <c r="T318"/>
      <c r="U318"/>
      <c r="V318"/>
      <c r="W318"/>
      <c r="X318"/>
    </row>
    <row r="319" spans="2:24" ht="12.75" customHeight="1">
      <c r="B319" s="48">
        <f t="shared" si="12"/>
      </c>
      <c r="H319"/>
      <c r="I319"/>
      <c r="J319"/>
      <c r="K319"/>
      <c r="L319"/>
      <c r="M319"/>
      <c r="N319"/>
      <c r="O319"/>
      <c r="P319"/>
      <c r="Q319"/>
      <c r="R319" s="87">
        <f t="shared" si="13"/>
      </c>
      <c r="S319" s="15">
        <f t="shared" si="14"/>
      </c>
      <c r="T319"/>
      <c r="U319"/>
      <c r="V319"/>
      <c r="W319"/>
      <c r="X319"/>
    </row>
    <row r="320" spans="2:24" ht="12.75" customHeight="1">
      <c r="B320" s="48">
        <f t="shared" si="12"/>
      </c>
      <c r="H320"/>
      <c r="I320"/>
      <c r="J320"/>
      <c r="K320"/>
      <c r="L320"/>
      <c r="M320"/>
      <c r="N320"/>
      <c r="O320"/>
      <c r="P320"/>
      <c r="Q320"/>
      <c r="R320" s="87">
        <f t="shared" si="13"/>
      </c>
      <c r="S320" s="15">
        <f t="shared" si="14"/>
      </c>
      <c r="T320"/>
      <c r="U320"/>
      <c r="V320"/>
      <c r="W320"/>
      <c r="X320"/>
    </row>
    <row r="321" spans="2:24" ht="12.75" customHeight="1">
      <c r="B321" s="48">
        <f t="shared" si="12"/>
      </c>
      <c r="H321"/>
      <c r="I321"/>
      <c r="J321"/>
      <c r="K321"/>
      <c r="L321"/>
      <c r="M321"/>
      <c r="N321"/>
      <c r="O321"/>
      <c r="P321"/>
      <c r="Q321"/>
      <c r="R321" s="87">
        <f t="shared" si="13"/>
      </c>
      <c r="S321" s="15">
        <f t="shared" si="14"/>
      </c>
      <c r="T321"/>
      <c r="U321"/>
      <c r="V321"/>
      <c r="W321"/>
      <c r="X321"/>
    </row>
    <row r="322" spans="2:24" ht="12.75" customHeight="1">
      <c r="B322" s="48">
        <f t="shared" si="12"/>
      </c>
      <c r="H322"/>
      <c r="I322"/>
      <c r="J322"/>
      <c r="K322"/>
      <c r="L322"/>
      <c r="M322"/>
      <c r="N322"/>
      <c r="O322"/>
      <c r="P322"/>
      <c r="Q322"/>
      <c r="R322" s="87">
        <f t="shared" si="13"/>
      </c>
      <c r="S322" s="15">
        <f t="shared" si="14"/>
      </c>
      <c r="T322"/>
      <c r="U322"/>
      <c r="V322"/>
      <c r="W322"/>
      <c r="X322"/>
    </row>
    <row r="323" spans="2:24" ht="12.75" customHeight="1">
      <c r="B323" s="48">
        <f t="shared" si="12"/>
      </c>
      <c r="H323"/>
      <c r="I323"/>
      <c r="J323"/>
      <c r="K323"/>
      <c r="L323"/>
      <c r="M323"/>
      <c r="N323"/>
      <c r="O323"/>
      <c r="P323"/>
      <c r="Q323"/>
      <c r="R323" s="87">
        <f t="shared" si="13"/>
      </c>
      <c r="S323" s="15">
        <f t="shared" si="14"/>
      </c>
      <c r="T323"/>
      <c r="U323"/>
      <c r="V323"/>
      <c r="W323"/>
      <c r="X323"/>
    </row>
    <row r="324" spans="2:24" ht="12.75" customHeight="1">
      <c r="B324" s="48">
        <f t="shared" si="12"/>
      </c>
      <c r="H324"/>
      <c r="I324"/>
      <c r="J324"/>
      <c r="K324"/>
      <c r="L324"/>
      <c r="M324"/>
      <c r="N324"/>
      <c r="O324"/>
      <c r="P324"/>
      <c r="Q324"/>
      <c r="R324" s="87">
        <f t="shared" si="13"/>
      </c>
      <c r="S324" s="15">
        <f t="shared" si="14"/>
      </c>
      <c r="T324"/>
      <c r="U324"/>
      <c r="V324"/>
      <c r="W324"/>
      <c r="X324"/>
    </row>
    <row r="325" spans="2:24" ht="12.75" customHeight="1">
      <c r="B325" s="48">
        <f t="shared" si="12"/>
      </c>
      <c r="H325"/>
      <c r="I325"/>
      <c r="J325"/>
      <c r="K325"/>
      <c r="L325"/>
      <c r="M325"/>
      <c r="N325"/>
      <c r="O325"/>
      <c r="P325"/>
      <c r="Q325"/>
      <c r="R325" s="87">
        <f t="shared" si="13"/>
      </c>
      <c r="S325" s="15">
        <f t="shared" si="14"/>
      </c>
      <c r="T325"/>
      <c r="U325"/>
      <c r="V325"/>
      <c r="W325"/>
      <c r="X325"/>
    </row>
    <row r="326" spans="2:24" ht="12.75" customHeight="1">
      <c r="B326" s="48">
        <f t="shared" si="12"/>
      </c>
      <c r="H326"/>
      <c r="I326"/>
      <c r="J326"/>
      <c r="K326"/>
      <c r="L326"/>
      <c r="M326"/>
      <c r="N326"/>
      <c r="O326"/>
      <c r="P326"/>
      <c r="Q326"/>
      <c r="R326" s="87">
        <f t="shared" si="13"/>
      </c>
      <c r="S326" s="15">
        <f t="shared" si="14"/>
      </c>
      <c r="T326"/>
      <c r="U326"/>
      <c r="V326"/>
      <c r="W326"/>
      <c r="X326"/>
    </row>
    <row r="327" spans="2:24" ht="12.75" customHeight="1">
      <c r="B327" s="48">
        <f t="shared" si="12"/>
      </c>
      <c r="H327"/>
      <c r="I327"/>
      <c r="J327"/>
      <c r="K327"/>
      <c r="L327"/>
      <c r="M327"/>
      <c r="N327"/>
      <c r="O327"/>
      <c r="P327"/>
      <c r="Q327"/>
      <c r="R327" s="87">
        <f t="shared" si="13"/>
      </c>
      <c r="S327" s="15">
        <f t="shared" si="14"/>
      </c>
      <c r="T327"/>
      <c r="U327"/>
      <c r="V327"/>
      <c r="W327"/>
      <c r="X327"/>
    </row>
    <row r="328" spans="2:24" ht="12.75" customHeight="1">
      <c r="B328" s="48">
        <f t="shared" si="12"/>
      </c>
      <c r="H328"/>
      <c r="I328"/>
      <c r="J328"/>
      <c r="K328"/>
      <c r="L328"/>
      <c r="M328"/>
      <c r="N328"/>
      <c r="O328"/>
      <c r="P328"/>
      <c r="Q328"/>
      <c r="R328" s="87">
        <f t="shared" si="13"/>
      </c>
      <c r="S328" s="15">
        <f t="shared" si="14"/>
      </c>
      <c r="T328"/>
      <c r="U328"/>
      <c r="V328"/>
      <c r="W328"/>
      <c r="X328"/>
    </row>
    <row r="329" spans="2:24" ht="12.75" customHeight="1">
      <c r="B329" s="48">
        <f t="shared" si="12"/>
      </c>
      <c r="H329"/>
      <c r="I329"/>
      <c r="J329"/>
      <c r="K329"/>
      <c r="L329"/>
      <c r="M329"/>
      <c r="N329"/>
      <c r="O329"/>
      <c r="P329"/>
      <c r="Q329"/>
      <c r="R329" s="87">
        <f t="shared" si="13"/>
      </c>
      <c r="S329" s="15">
        <f t="shared" si="14"/>
      </c>
      <c r="T329"/>
      <c r="U329"/>
      <c r="V329"/>
      <c r="W329"/>
      <c r="X329"/>
    </row>
    <row r="330" spans="2:24" ht="12.75" customHeight="1">
      <c r="B330" s="48">
        <f t="shared" si="12"/>
      </c>
      <c r="H330"/>
      <c r="I330"/>
      <c r="J330"/>
      <c r="K330"/>
      <c r="L330"/>
      <c r="M330"/>
      <c r="N330"/>
      <c r="O330"/>
      <c r="P330"/>
      <c r="Q330"/>
      <c r="R330" s="87">
        <f t="shared" si="13"/>
      </c>
      <c r="S330" s="15">
        <f t="shared" si="14"/>
      </c>
      <c r="T330"/>
      <c r="U330"/>
      <c r="V330"/>
      <c r="W330"/>
      <c r="X330"/>
    </row>
    <row r="331" spans="2:24" ht="12.75" customHeight="1">
      <c r="B331" s="48">
        <f aca="true" t="shared" si="15" ref="B331:B394">IF(ISBLANK(C331),"",B330+1)</f>
      </c>
      <c r="H331"/>
      <c r="I331"/>
      <c r="J331"/>
      <c r="K331"/>
      <c r="L331"/>
      <c r="M331"/>
      <c r="N331"/>
      <c r="O331"/>
      <c r="P331"/>
      <c r="Q331"/>
      <c r="R331" s="87">
        <f t="shared" si="13"/>
      </c>
      <c r="S331" s="15">
        <f t="shared" si="14"/>
      </c>
      <c r="T331"/>
      <c r="U331"/>
      <c r="V331"/>
      <c r="W331"/>
      <c r="X331"/>
    </row>
    <row r="332" spans="2:24" ht="12.75" customHeight="1">
      <c r="B332" s="48">
        <f t="shared" si="15"/>
      </c>
      <c r="H332"/>
      <c r="I332"/>
      <c r="J332"/>
      <c r="K332"/>
      <c r="L332"/>
      <c r="M332"/>
      <c r="N332"/>
      <c r="O332"/>
      <c r="P332"/>
      <c r="Q332"/>
      <c r="R332" s="87">
        <f aca="true" t="shared" si="16" ref="R332:R395">IF(ISBLANK(C332),"",VLOOKUP(C332,PlayerData,62,FALSE))</f>
      </c>
      <c r="S332" s="15">
        <f aca="true" t="shared" si="17" ref="S332:S395">IF(ISBLANK(C332),"",VLOOKUP(C332,PlayerData,63,FALSE))</f>
      </c>
      <c r="T332"/>
      <c r="U332"/>
      <c r="V332"/>
      <c r="W332"/>
      <c r="X332"/>
    </row>
    <row r="333" spans="2:24" ht="12.75" customHeight="1">
      <c r="B333" s="48">
        <f t="shared" si="15"/>
      </c>
      <c r="H333"/>
      <c r="I333"/>
      <c r="J333"/>
      <c r="K333"/>
      <c r="L333"/>
      <c r="M333"/>
      <c r="N333"/>
      <c r="O333"/>
      <c r="P333"/>
      <c r="Q333"/>
      <c r="R333" s="87">
        <f t="shared" si="16"/>
      </c>
      <c r="S333" s="15">
        <f t="shared" si="17"/>
      </c>
      <c r="T333"/>
      <c r="U333"/>
      <c r="V333"/>
      <c r="W333"/>
      <c r="X333"/>
    </row>
    <row r="334" spans="2:24" ht="12.75" customHeight="1">
      <c r="B334" s="48">
        <f t="shared" si="15"/>
      </c>
      <c r="H334"/>
      <c r="I334"/>
      <c r="J334"/>
      <c r="K334"/>
      <c r="L334"/>
      <c r="M334"/>
      <c r="N334"/>
      <c r="O334"/>
      <c r="P334"/>
      <c r="Q334"/>
      <c r="R334" s="87">
        <f t="shared" si="16"/>
      </c>
      <c r="S334" s="15">
        <f t="shared" si="17"/>
      </c>
      <c r="T334"/>
      <c r="U334"/>
      <c r="V334"/>
      <c r="W334"/>
      <c r="X334"/>
    </row>
    <row r="335" spans="2:24" ht="12.75" customHeight="1">
      <c r="B335" s="48">
        <f t="shared" si="15"/>
      </c>
      <c r="H335"/>
      <c r="I335"/>
      <c r="J335"/>
      <c r="K335"/>
      <c r="L335"/>
      <c r="M335"/>
      <c r="N335"/>
      <c r="O335"/>
      <c r="P335"/>
      <c r="Q335"/>
      <c r="R335" s="87">
        <f t="shared" si="16"/>
      </c>
      <c r="S335" s="15">
        <f t="shared" si="17"/>
      </c>
      <c r="T335"/>
      <c r="U335"/>
      <c r="V335"/>
      <c r="W335"/>
      <c r="X335"/>
    </row>
    <row r="336" spans="2:24" ht="12.75" customHeight="1">
      <c r="B336" s="48">
        <f t="shared" si="15"/>
      </c>
      <c r="H336"/>
      <c r="I336"/>
      <c r="J336"/>
      <c r="K336"/>
      <c r="L336"/>
      <c r="M336"/>
      <c r="N336"/>
      <c r="O336"/>
      <c r="P336"/>
      <c r="Q336"/>
      <c r="R336" s="87">
        <f t="shared" si="16"/>
      </c>
      <c r="S336" s="15">
        <f t="shared" si="17"/>
      </c>
      <c r="T336"/>
      <c r="U336"/>
      <c r="V336"/>
      <c r="W336"/>
      <c r="X336"/>
    </row>
    <row r="337" spans="2:24" ht="12.75" customHeight="1">
      <c r="B337" s="48">
        <f t="shared" si="15"/>
      </c>
      <c r="H337"/>
      <c r="I337"/>
      <c r="J337"/>
      <c r="K337"/>
      <c r="L337"/>
      <c r="M337"/>
      <c r="N337"/>
      <c r="O337"/>
      <c r="P337"/>
      <c r="Q337"/>
      <c r="R337" s="87">
        <f t="shared" si="16"/>
      </c>
      <c r="S337" s="15">
        <f t="shared" si="17"/>
      </c>
      <c r="T337"/>
      <c r="U337"/>
      <c r="V337"/>
      <c r="W337"/>
      <c r="X337"/>
    </row>
    <row r="338" spans="2:24" ht="12.75" customHeight="1">
      <c r="B338" s="48">
        <f t="shared" si="15"/>
      </c>
      <c r="H338"/>
      <c r="I338"/>
      <c r="J338"/>
      <c r="K338"/>
      <c r="L338"/>
      <c r="M338"/>
      <c r="N338"/>
      <c r="O338"/>
      <c r="P338"/>
      <c r="Q338"/>
      <c r="R338" s="87">
        <f t="shared" si="16"/>
      </c>
      <c r="S338" s="15">
        <f t="shared" si="17"/>
      </c>
      <c r="T338"/>
      <c r="U338"/>
      <c r="V338"/>
      <c r="W338"/>
      <c r="X338"/>
    </row>
    <row r="339" spans="2:24" ht="12.75" customHeight="1">
      <c r="B339" s="48">
        <f t="shared" si="15"/>
      </c>
      <c r="H339"/>
      <c r="I339"/>
      <c r="J339"/>
      <c r="K339"/>
      <c r="L339"/>
      <c r="M339"/>
      <c r="N339"/>
      <c r="O339"/>
      <c r="P339"/>
      <c r="Q339"/>
      <c r="R339" s="87">
        <f t="shared" si="16"/>
      </c>
      <c r="S339" s="15">
        <f t="shared" si="17"/>
      </c>
      <c r="T339"/>
      <c r="U339"/>
      <c r="V339"/>
      <c r="W339"/>
      <c r="X339"/>
    </row>
    <row r="340" spans="2:24" ht="12.75" customHeight="1">
      <c r="B340" s="48">
        <f t="shared" si="15"/>
      </c>
      <c r="H340"/>
      <c r="I340"/>
      <c r="J340"/>
      <c r="K340"/>
      <c r="L340"/>
      <c r="M340"/>
      <c r="N340"/>
      <c r="O340"/>
      <c r="P340"/>
      <c r="Q340"/>
      <c r="R340" s="87">
        <f t="shared" si="16"/>
      </c>
      <c r="S340" s="15">
        <f t="shared" si="17"/>
      </c>
      <c r="T340"/>
      <c r="U340"/>
      <c r="V340"/>
      <c r="W340"/>
      <c r="X340"/>
    </row>
    <row r="341" spans="2:24" ht="12.75" customHeight="1">
      <c r="B341" s="48">
        <f t="shared" si="15"/>
      </c>
      <c r="H341"/>
      <c r="I341"/>
      <c r="J341"/>
      <c r="K341"/>
      <c r="L341"/>
      <c r="M341"/>
      <c r="N341"/>
      <c r="O341"/>
      <c r="P341"/>
      <c r="Q341"/>
      <c r="R341" s="87">
        <f t="shared" si="16"/>
      </c>
      <c r="S341" s="15">
        <f t="shared" si="17"/>
      </c>
      <c r="T341"/>
      <c r="U341"/>
      <c r="V341"/>
      <c r="W341"/>
      <c r="X341"/>
    </row>
    <row r="342" spans="2:24" ht="12.75" customHeight="1">
      <c r="B342" s="48">
        <f t="shared" si="15"/>
      </c>
      <c r="H342"/>
      <c r="I342"/>
      <c r="J342"/>
      <c r="K342"/>
      <c r="L342"/>
      <c r="M342"/>
      <c r="N342"/>
      <c r="O342"/>
      <c r="P342"/>
      <c r="Q342"/>
      <c r="R342" s="87">
        <f t="shared" si="16"/>
      </c>
      <c r="S342" s="15">
        <f t="shared" si="17"/>
      </c>
      <c r="T342"/>
      <c r="U342"/>
      <c r="V342"/>
      <c r="W342"/>
      <c r="X342"/>
    </row>
    <row r="343" spans="2:24" ht="12.75" customHeight="1">
      <c r="B343" s="48">
        <f t="shared" si="15"/>
      </c>
      <c r="H343"/>
      <c r="I343"/>
      <c r="J343"/>
      <c r="K343"/>
      <c r="L343"/>
      <c r="M343"/>
      <c r="N343"/>
      <c r="O343"/>
      <c r="P343"/>
      <c r="Q343"/>
      <c r="R343" s="87">
        <f t="shared" si="16"/>
      </c>
      <c r="S343" s="15">
        <f t="shared" si="17"/>
      </c>
      <c r="T343"/>
      <c r="U343"/>
      <c r="V343"/>
      <c r="W343"/>
      <c r="X343"/>
    </row>
    <row r="344" spans="2:24" ht="12.75" customHeight="1">
      <c r="B344" s="48">
        <f t="shared" si="15"/>
      </c>
      <c r="H344"/>
      <c r="I344"/>
      <c r="J344"/>
      <c r="K344"/>
      <c r="L344"/>
      <c r="M344"/>
      <c r="N344"/>
      <c r="O344"/>
      <c r="P344"/>
      <c r="Q344"/>
      <c r="R344" s="87">
        <f t="shared" si="16"/>
      </c>
      <c r="S344" s="15">
        <f t="shared" si="17"/>
      </c>
      <c r="T344"/>
      <c r="U344"/>
      <c r="V344"/>
      <c r="W344"/>
      <c r="X344"/>
    </row>
    <row r="345" spans="2:24" ht="12.75" customHeight="1">
      <c r="B345" s="48">
        <f t="shared" si="15"/>
      </c>
      <c r="H345"/>
      <c r="I345"/>
      <c r="J345"/>
      <c r="K345"/>
      <c r="L345"/>
      <c r="M345"/>
      <c r="N345"/>
      <c r="O345"/>
      <c r="P345"/>
      <c r="Q345"/>
      <c r="R345" s="87">
        <f t="shared" si="16"/>
      </c>
      <c r="S345" s="15">
        <f t="shared" si="17"/>
      </c>
      <c r="T345"/>
      <c r="U345"/>
      <c r="V345"/>
      <c r="W345"/>
      <c r="X345"/>
    </row>
    <row r="346" spans="2:24" ht="12.75" customHeight="1">
      <c r="B346" s="48">
        <f t="shared" si="15"/>
      </c>
      <c r="H346"/>
      <c r="I346"/>
      <c r="J346"/>
      <c r="K346"/>
      <c r="L346"/>
      <c r="M346"/>
      <c r="N346"/>
      <c r="O346"/>
      <c r="P346"/>
      <c r="Q346"/>
      <c r="R346" s="87">
        <f t="shared" si="16"/>
      </c>
      <c r="S346" s="15">
        <f t="shared" si="17"/>
      </c>
      <c r="T346"/>
      <c r="U346"/>
      <c r="V346"/>
      <c r="W346"/>
      <c r="X346"/>
    </row>
    <row r="347" spans="2:24" ht="12.75" customHeight="1">
      <c r="B347" s="48">
        <f t="shared" si="15"/>
      </c>
      <c r="H347"/>
      <c r="I347"/>
      <c r="J347"/>
      <c r="K347"/>
      <c r="L347"/>
      <c r="M347"/>
      <c r="N347"/>
      <c r="O347"/>
      <c r="P347"/>
      <c r="Q347"/>
      <c r="R347" s="87">
        <f t="shared" si="16"/>
      </c>
      <c r="S347" s="15">
        <f t="shared" si="17"/>
      </c>
      <c r="T347"/>
      <c r="U347"/>
      <c r="V347"/>
      <c r="W347"/>
      <c r="X347"/>
    </row>
    <row r="348" spans="2:24" ht="12.75" customHeight="1">
      <c r="B348" s="48">
        <f t="shared" si="15"/>
      </c>
      <c r="H348"/>
      <c r="I348"/>
      <c r="J348"/>
      <c r="K348"/>
      <c r="L348"/>
      <c r="M348"/>
      <c r="N348"/>
      <c r="O348"/>
      <c r="P348"/>
      <c r="Q348"/>
      <c r="R348" s="87">
        <f t="shared" si="16"/>
      </c>
      <c r="S348" s="15">
        <f t="shared" si="17"/>
      </c>
      <c r="T348"/>
      <c r="U348"/>
      <c r="V348"/>
      <c r="W348"/>
      <c r="X348"/>
    </row>
    <row r="349" spans="2:24" ht="12.75" customHeight="1">
      <c r="B349" s="48">
        <f t="shared" si="15"/>
      </c>
      <c r="H349"/>
      <c r="I349"/>
      <c r="J349"/>
      <c r="K349"/>
      <c r="L349"/>
      <c r="M349"/>
      <c r="N349"/>
      <c r="O349"/>
      <c r="P349"/>
      <c r="Q349"/>
      <c r="R349" s="87">
        <f t="shared" si="16"/>
      </c>
      <c r="S349" s="15">
        <f t="shared" si="17"/>
      </c>
      <c r="T349"/>
      <c r="U349"/>
      <c r="V349"/>
      <c r="W349"/>
      <c r="X349"/>
    </row>
    <row r="350" spans="2:24" ht="12.75" customHeight="1">
      <c r="B350" s="48">
        <f t="shared" si="15"/>
      </c>
      <c r="H350"/>
      <c r="I350"/>
      <c r="J350"/>
      <c r="K350"/>
      <c r="L350"/>
      <c r="M350"/>
      <c r="N350"/>
      <c r="O350"/>
      <c r="P350"/>
      <c r="Q350"/>
      <c r="R350" s="87">
        <f t="shared" si="16"/>
      </c>
      <c r="S350" s="15">
        <f t="shared" si="17"/>
      </c>
      <c r="T350"/>
      <c r="U350"/>
      <c r="V350"/>
      <c r="W350"/>
      <c r="X350"/>
    </row>
    <row r="351" spans="2:24" ht="12.75" customHeight="1">
      <c r="B351" s="48">
        <f t="shared" si="15"/>
      </c>
      <c r="H351"/>
      <c r="I351"/>
      <c r="J351"/>
      <c r="K351"/>
      <c r="L351"/>
      <c r="M351"/>
      <c r="N351"/>
      <c r="O351"/>
      <c r="P351"/>
      <c r="Q351"/>
      <c r="R351" s="87">
        <f t="shared" si="16"/>
      </c>
      <c r="S351" s="15">
        <f t="shared" si="17"/>
      </c>
      <c r="T351"/>
      <c r="U351"/>
      <c r="V351"/>
      <c r="W351"/>
      <c r="X351"/>
    </row>
    <row r="352" spans="2:24" ht="12.75" customHeight="1">
      <c r="B352" s="48">
        <f t="shared" si="15"/>
      </c>
      <c r="H352"/>
      <c r="I352"/>
      <c r="J352"/>
      <c r="K352"/>
      <c r="L352"/>
      <c r="M352"/>
      <c r="N352"/>
      <c r="O352"/>
      <c r="P352"/>
      <c r="Q352"/>
      <c r="R352" s="87">
        <f t="shared" si="16"/>
      </c>
      <c r="S352" s="15">
        <f t="shared" si="17"/>
      </c>
      <c r="T352"/>
      <c r="U352"/>
      <c r="V352"/>
      <c r="W352"/>
      <c r="X352"/>
    </row>
    <row r="353" spans="2:24" ht="12.75" customHeight="1">
      <c r="B353" s="48">
        <f t="shared" si="15"/>
      </c>
      <c r="H353"/>
      <c r="I353"/>
      <c r="J353"/>
      <c r="K353"/>
      <c r="L353"/>
      <c r="M353"/>
      <c r="N353"/>
      <c r="O353"/>
      <c r="P353"/>
      <c r="Q353"/>
      <c r="R353" s="87">
        <f t="shared" si="16"/>
      </c>
      <c r="S353" s="15">
        <f t="shared" si="17"/>
      </c>
      <c r="T353"/>
      <c r="U353"/>
      <c r="V353"/>
      <c r="W353"/>
      <c r="X353"/>
    </row>
    <row r="354" spans="2:24" ht="12.75" customHeight="1">
      <c r="B354" s="48">
        <f t="shared" si="15"/>
      </c>
      <c r="H354"/>
      <c r="I354"/>
      <c r="J354"/>
      <c r="K354"/>
      <c r="L354"/>
      <c r="M354"/>
      <c r="N354"/>
      <c r="O354"/>
      <c r="P354"/>
      <c r="Q354"/>
      <c r="R354" s="87">
        <f t="shared" si="16"/>
      </c>
      <c r="S354" s="15">
        <f t="shared" si="17"/>
      </c>
      <c r="T354"/>
      <c r="U354"/>
      <c r="V354"/>
      <c r="W354"/>
      <c r="X354"/>
    </row>
    <row r="355" spans="2:24" ht="12.75" customHeight="1">
      <c r="B355" s="48">
        <f t="shared" si="15"/>
      </c>
      <c r="H355"/>
      <c r="I355"/>
      <c r="J355"/>
      <c r="K355"/>
      <c r="L355"/>
      <c r="M355"/>
      <c r="N355"/>
      <c r="O355"/>
      <c r="P355"/>
      <c r="Q355"/>
      <c r="R355" s="87">
        <f t="shared" si="16"/>
      </c>
      <c r="S355" s="15">
        <f t="shared" si="17"/>
      </c>
      <c r="T355"/>
      <c r="U355"/>
      <c r="V355"/>
      <c r="W355"/>
      <c r="X355"/>
    </row>
    <row r="356" spans="2:24" ht="12.75" customHeight="1">
      <c r="B356" s="48">
        <f t="shared" si="15"/>
      </c>
      <c r="H356"/>
      <c r="I356"/>
      <c r="J356"/>
      <c r="K356"/>
      <c r="L356"/>
      <c r="M356"/>
      <c r="N356"/>
      <c r="O356"/>
      <c r="P356"/>
      <c r="Q356"/>
      <c r="R356" s="87">
        <f t="shared" si="16"/>
      </c>
      <c r="S356" s="15">
        <f t="shared" si="17"/>
      </c>
      <c r="T356"/>
      <c r="U356"/>
      <c r="V356"/>
      <c r="W356"/>
      <c r="X356"/>
    </row>
    <row r="357" spans="2:24" ht="12.75" customHeight="1">
      <c r="B357" s="48">
        <f t="shared" si="15"/>
      </c>
      <c r="H357"/>
      <c r="I357"/>
      <c r="J357"/>
      <c r="K357"/>
      <c r="L357"/>
      <c r="M357"/>
      <c r="N357"/>
      <c r="O357"/>
      <c r="P357"/>
      <c r="Q357"/>
      <c r="R357" s="87">
        <f t="shared" si="16"/>
      </c>
      <c r="S357" s="15">
        <f t="shared" si="17"/>
      </c>
      <c r="T357"/>
      <c r="U357"/>
      <c r="V357"/>
      <c r="W357"/>
      <c r="X357"/>
    </row>
    <row r="358" spans="2:24" ht="12.75" customHeight="1">
      <c r="B358" s="48">
        <f t="shared" si="15"/>
      </c>
      <c r="H358"/>
      <c r="I358"/>
      <c r="J358"/>
      <c r="K358"/>
      <c r="L358"/>
      <c r="M358"/>
      <c r="N358"/>
      <c r="O358"/>
      <c r="P358"/>
      <c r="Q358"/>
      <c r="R358" s="87">
        <f t="shared" si="16"/>
      </c>
      <c r="S358" s="15">
        <f t="shared" si="17"/>
      </c>
      <c r="T358"/>
      <c r="U358"/>
      <c r="V358"/>
      <c r="W358"/>
      <c r="X358"/>
    </row>
    <row r="359" spans="2:24" ht="12.75" customHeight="1">
      <c r="B359" s="48">
        <f t="shared" si="15"/>
      </c>
      <c r="H359"/>
      <c r="I359"/>
      <c r="J359"/>
      <c r="K359"/>
      <c r="L359"/>
      <c r="M359"/>
      <c r="N359"/>
      <c r="O359"/>
      <c r="P359"/>
      <c r="Q359"/>
      <c r="R359" s="87">
        <f t="shared" si="16"/>
      </c>
      <c r="S359" s="15">
        <f t="shared" si="17"/>
      </c>
      <c r="T359"/>
      <c r="U359"/>
      <c r="V359"/>
      <c r="W359"/>
      <c r="X359"/>
    </row>
    <row r="360" spans="2:24" ht="12.75" customHeight="1">
      <c r="B360" s="48">
        <f t="shared" si="15"/>
      </c>
      <c r="H360"/>
      <c r="I360"/>
      <c r="J360"/>
      <c r="K360"/>
      <c r="L360"/>
      <c r="M360"/>
      <c r="N360"/>
      <c r="O360"/>
      <c r="P360"/>
      <c r="Q360"/>
      <c r="R360" s="87">
        <f t="shared" si="16"/>
      </c>
      <c r="S360" s="15">
        <f t="shared" si="17"/>
      </c>
      <c r="T360"/>
      <c r="U360"/>
      <c r="V360"/>
      <c r="W360"/>
      <c r="X360"/>
    </row>
    <row r="361" spans="2:24" ht="12.75" customHeight="1">
      <c r="B361" s="48">
        <f t="shared" si="15"/>
      </c>
      <c r="H361"/>
      <c r="I361"/>
      <c r="J361"/>
      <c r="K361"/>
      <c r="L361"/>
      <c r="M361"/>
      <c r="N361"/>
      <c r="O361"/>
      <c r="P361"/>
      <c r="Q361"/>
      <c r="R361" s="87">
        <f t="shared" si="16"/>
      </c>
      <c r="S361" s="15">
        <f t="shared" si="17"/>
      </c>
      <c r="T361"/>
      <c r="U361"/>
      <c r="V361"/>
      <c r="W361"/>
      <c r="X361"/>
    </row>
    <row r="362" spans="2:24" ht="12.75" customHeight="1">
      <c r="B362" s="48">
        <f t="shared" si="15"/>
      </c>
      <c r="H362"/>
      <c r="I362"/>
      <c r="J362"/>
      <c r="K362"/>
      <c r="L362"/>
      <c r="M362"/>
      <c r="N362"/>
      <c r="O362"/>
      <c r="P362"/>
      <c r="Q362"/>
      <c r="R362" s="87">
        <f t="shared" si="16"/>
      </c>
      <c r="S362" s="15">
        <f t="shared" si="17"/>
      </c>
      <c r="T362"/>
      <c r="U362"/>
      <c r="V362"/>
      <c r="W362"/>
      <c r="X362"/>
    </row>
    <row r="363" spans="2:24" ht="12.75" customHeight="1">
      <c r="B363" s="48">
        <f t="shared" si="15"/>
      </c>
      <c r="H363"/>
      <c r="I363"/>
      <c r="J363"/>
      <c r="K363"/>
      <c r="L363"/>
      <c r="M363"/>
      <c r="N363"/>
      <c r="O363"/>
      <c r="P363"/>
      <c r="Q363"/>
      <c r="R363" s="87">
        <f t="shared" si="16"/>
      </c>
      <c r="S363" s="15">
        <f t="shared" si="17"/>
      </c>
      <c r="T363"/>
      <c r="U363"/>
      <c r="V363"/>
      <c r="W363"/>
      <c r="X363"/>
    </row>
    <row r="364" spans="2:24" ht="12.75" customHeight="1">
      <c r="B364" s="48">
        <f t="shared" si="15"/>
      </c>
      <c r="H364"/>
      <c r="I364"/>
      <c r="J364"/>
      <c r="K364"/>
      <c r="L364"/>
      <c r="M364"/>
      <c r="N364"/>
      <c r="O364"/>
      <c r="P364"/>
      <c r="Q364"/>
      <c r="R364" s="87">
        <f t="shared" si="16"/>
      </c>
      <c r="S364" s="15">
        <f t="shared" si="17"/>
      </c>
      <c r="T364"/>
      <c r="U364"/>
      <c r="V364"/>
      <c r="W364"/>
      <c r="X364"/>
    </row>
    <row r="365" spans="2:24" ht="12.75" customHeight="1">
      <c r="B365" s="48">
        <f t="shared" si="15"/>
      </c>
      <c r="H365"/>
      <c r="I365"/>
      <c r="J365"/>
      <c r="K365"/>
      <c r="L365"/>
      <c r="M365"/>
      <c r="N365"/>
      <c r="O365"/>
      <c r="P365"/>
      <c r="Q365"/>
      <c r="R365" s="87">
        <f t="shared" si="16"/>
      </c>
      <c r="S365" s="15">
        <f t="shared" si="17"/>
      </c>
      <c r="T365"/>
      <c r="U365"/>
      <c r="V365"/>
      <c r="W365"/>
      <c r="X365"/>
    </row>
    <row r="366" spans="2:24" ht="12.75" customHeight="1">
      <c r="B366" s="48">
        <f t="shared" si="15"/>
      </c>
      <c r="H366"/>
      <c r="I366"/>
      <c r="J366"/>
      <c r="K366"/>
      <c r="L366"/>
      <c r="M366"/>
      <c r="N366"/>
      <c r="O366"/>
      <c r="P366"/>
      <c r="Q366"/>
      <c r="R366" s="87">
        <f t="shared" si="16"/>
      </c>
      <c r="S366" s="15">
        <f t="shared" si="17"/>
      </c>
      <c r="T366"/>
      <c r="U366"/>
      <c r="V366"/>
      <c r="W366"/>
      <c r="X366"/>
    </row>
    <row r="367" spans="2:24" ht="12.75" customHeight="1">
      <c r="B367" s="48">
        <f t="shared" si="15"/>
      </c>
      <c r="H367"/>
      <c r="I367"/>
      <c r="J367"/>
      <c r="K367"/>
      <c r="L367"/>
      <c r="M367"/>
      <c r="N367"/>
      <c r="O367"/>
      <c r="P367"/>
      <c r="Q367"/>
      <c r="R367" s="87">
        <f t="shared" si="16"/>
      </c>
      <c r="S367" s="15">
        <f t="shared" si="17"/>
      </c>
      <c r="T367"/>
      <c r="U367"/>
      <c r="V367"/>
      <c r="W367"/>
      <c r="X367"/>
    </row>
    <row r="368" spans="2:24" ht="12.75" customHeight="1">
      <c r="B368" s="48">
        <f t="shared" si="15"/>
      </c>
      <c r="H368"/>
      <c r="I368"/>
      <c r="J368"/>
      <c r="K368"/>
      <c r="L368"/>
      <c r="M368"/>
      <c r="N368"/>
      <c r="O368"/>
      <c r="P368"/>
      <c r="Q368"/>
      <c r="R368" s="87">
        <f t="shared" si="16"/>
      </c>
      <c r="S368" s="15">
        <f t="shared" si="17"/>
      </c>
      <c r="T368"/>
      <c r="U368"/>
      <c r="V368"/>
      <c r="W368"/>
      <c r="X368"/>
    </row>
    <row r="369" spans="2:24" ht="12.75" customHeight="1">
      <c r="B369" s="48">
        <f t="shared" si="15"/>
      </c>
      <c r="H369"/>
      <c r="I369"/>
      <c r="J369"/>
      <c r="K369"/>
      <c r="L369"/>
      <c r="M369"/>
      <c r="N369"/>
      <c r="O369"/>
      <c r="P369"/>
      <c r="Q369"/>
      <c r="R369" s="87">
        <f t="shared" si="16"/>
      </c>
      <c r="S369" s="15">
        <f t="shared" si="17"/>
      </c>
      <c r="T369"/>
      <c r="U369"/>
      <c r="V369"/>
      <c r="W369"/>
      <c r="X369"/>
    </row>
    <row r="370" spans="2:24" ht="12.75" customHeight="1">
      <c r="B370" s="48">
        <f t="shared" si="15"/>
      </c>
      <c r="H370"/>
      <c r="I370"/>
      <c r="J370"/>
      <c r="K370"/>
      <c r="L370"/>
      <c r="M370"/>
      <c r="N370"/>
      <c r="O370"/>
      <c r="P370"/>
      <c r="Q370"/>
      <c r="R370" s="87">
        <f t="shared" si="16"/>
      </c>
      <c r="S370" s="15">
        <f t="shared" si="17"/>
      </c>
      <c r="T370"/>
      <c r="U370"/>
      <c r="V370"/>
      <c r="W370"/>
      <c r="X370"/>
    </row>
    <row r="371" spans="2:24" ht="12.75" customHeight="1">
      <c r="B371" s="48">
        <f t="shared" si="15"/>
      </c>
      <c r="H371"/>
      <c r="I371"/>
      <c r="J371"/>
      <c r="K371"/>
      <c r="L371"/>
      <c r="M371"/>
      <c r="N371"/>
      <c r="O371"/>
      <c r="P371"/>
      <c r="Q371"/>
      <c r="R371" s="87">
        <f t="shared" si="16"/>
      </c>
      <c r="S371" s="15">
        <f t="shared" si="17"/>
      </c>
      <c r="T371"/>
      <c r="U371"/>
      <c r="V371"/>
      <c r="W371"/>
      <c r="X371"/>
    </row>
    <row r="372" spans="2:24" ht="12.75" customHeight="1">
      <c r="B372" s="48">
        <f t="shared" si="15"/>
      </c>
      <c r="H372"/>
      <c r="I372"/>
      <c r="J372"/>
      <c r="K372"/>
      <c r="L372"/>
      <c r="M372"/>
      <c r="N372"/>
      <c r="O372"/>
      <c r="P372"/>
      <c r="Q372"/>
      <c r="R372" s="87">
        <f t="shared" si="16"/>
      </c>
      <c r="S372" s="15">
        <f t="shared" si="17"/>
      </c>
      <c r="T372"/>
      <c r="U372"/>
      <c r="V372"/>
      <c r="W372"/>
      <c r="X372"/>
    </row>
    <row r="373" spans="2:24" ht="12.75" customHeight="1">
      <c r="B373" s="48">
        <f t="shared" si="15"/>
      </c>
      <c r="H373"/>
      <c r="I373"/>
      <c r="J373"/>
      <c r="K373"/>
      <c r="L373"/>
      <c r="M373"/>
      <c r="N373"/>
      <c r="O373"/>
      <c r="P373"/>
      <c r="Q373"/>
      <c r="R373" s="87">
        <f t="shared" si="16"/>
      </c>
      <c r="S373" s="15">
        <f t="shared" si="17"/>
      </c>
      <c r="T373"/>
      <c r="U373"/>
      <c r="V373"/>
      <c r="W373"/>
      <c r="X373"/>
    </row>
    <row r="374" spans="2:24" ht="12.75" customHeight="1">
      <c r="B374" s="48">
        <f t="shared" si="15"/>
      </c>
      <c r="H374"/>
      <c r="I374"/>
      <c r="J374"/>
      <c r="K374"/>
      <c r="L374"/>
      <c r="M374"/>
      <c r="N374"/>
      <c r="O374"/>
      <c r="P374"/>
      <c r="Q374"/>
      <c r="R374" s="87">
        <f t="shared" si="16"/>
      </c>
      <c r="S374" s="15">
        <f t="shared" si="17"/>
      </c>
      <c r="T374"/>
      <c r="U374"/>
      <c r="V374"/>
      <c r="W374"/>
      <c r="X374"/>
    </row>
    <row r="375" spans="2:24" ht="12.75" customHeight="1">
      <c r="B375" s="48">
        <f t="shared" si="15"/>
      </c>
      <c r="H375"/>
      <c r="I375"/>
      <c r="J375"/>
      <c r="K375"/>
      <c r="L375"/>
      <c r="M375"/>
      <c r="N375"/>
      <c r="O375"/>
      <c r="P375"/>
      <c r="Q375"/>
      <c r="R375" s="87">
        <f t="shared" si="16"/>
      </c>
      <c r="S375" s="15">
        <f t="shared" si="17"/>
      </c>
      <c r="T375"/>
      <c r="U375"/>
      <c r="V375"/>
      <c r="W375"/>
      <c r="X375"/>
    </row>
    <row r="376" spans="2:24" ht="12.75" customHeight="1">
      <c r="B376" s="48">
        <f t="shared" si="15"/>
      </c>
      <c r="H376"/>
      <c r="I376"/>
      <c r="J376"/>
      <c r="K376"/>
      <c r="L376"/>
      <c r="M376"/>
      <c r="N376"/>
      <c r="O376"/>
      <c r="P376"/>
      <c r="Q376"/>
      <c r="R376" s="87">
        <f t="shared" si="16"/>
      </c>
      <c r="S376" s="15">
        <f t="shared" si="17"/>
      </c>
      <c r="T376"/>
      <c r="U376"/>
      <c r="V376"/>
      <c r="W376"/>
      <c r="X376"/>
    </row>
    <row r="377" spans="2:24" ht="12.75" customHeight="1">
      <c r="B377" s="48">
        <f t="shared" si="15"/>
      </c>
      <c r="H377"/>
      <c r="I377"/>
      <c r="J377"/>
      <c r="K377"/>
      <c r="L377"/>
      <c r="M377"/>
      <c r="N377"/>
      <c r="O377"/>
      <c r="P377"/>
      <c r="Q377"/>
      <c r="R377" s="87">
        <f t="shared" si="16"/>
      </c>
      <c r="S377" s="15">
        <f t="shared" si="17"/>
      </c>
      <c r="T377"/>
      <c r="U377"/>
      <c r="V377"/>
      <c r="W377"/>
      <c r="X377"/>
    </row>
    <row r="378" spans="2:24" ht="12.75" customHeight="1">
      <c r="B378" s="48">
        <f t="shared" si="15"/>
      </c>
      <c r="H378"/>
      <c r="I378"/>
      <c r="J378"/>
      <c r="K378"/>
      <c r="L378"/>
      <c r="M378"/>
      <c r="N378"/>
      <c r="O378"/>
      <c r="P378"/>
      <c r="Q378"/>
      <c r="R378" s="87">
        <f t="shared" si="16"/>
      </c>
      <c r="S378" s="15">
        <f t="shared" si="17"/>
      </c>
      <c r="T378"/>
      <c r="U378"/>
      <c r="V378"/>
      <c r="W378"/>
      <c r="X378"/>
    </row>
    <row r="379" spans="2:24" ht="12.75" customHeight="1">
      <c r="B379" s="48">
        <f t="shared" si="15"/>
      </c>
      <c r="H379"/>
      <c r="I379"/>
      <c r="J379"/>
      <c r="K379"/>
      <c r="L379"/>
      <c r="M379"/>
      <c r="N379"/>
      <c r="O379"/>
      <c r="P379"/>
      <c r="Q379"/>
      <c r="R379" s="87">
        <f t="shared" si="16"/>
      </c>
      <c r="S379" s="15">
        <f t="shared" si="17"/>
      </c>
      <c r="T379"/>
      <c r="U379"/>
      <c r="V379"/>
      <c r="W379"/>
      <c r="X379"/>
    </row>
    <row r="380" spans="2:24" ht="12.75" customHeight="1">
      <c r="B380" s="48">
        <f t="shared" si="15"/>
      </c>
      <c r="H380"/>
      <c r="I380"/>
      <c r="J380"/>
      <c r="K380"/>
      <c r="L380"/>
      <c r="M380"/>
      <c r="N380"/>
      <c r="O380"/>
      <c r="P380"/>
      <c r="Q380"/>
      <c r="R380" s="87">
        <f t="shared" si="16"/>
      </c>
      <c r="S380" s="15">
        <f t="shared" si="17"/>
      </c>
      <c r="T380"/>
      <c r="U380"/>
      <c r="V380"/>
      <c r="W380"/>
      <c r="X380"/>
    </row>
    <row r="381" spans="2:24" ht="12.75" customHeight="1">
      <c r="B381" s="48">
        <f t="shared" si="15"/>
      </c>
      <c r="H381"/>
      <c r="I381"/>
      <c r="J381"/>
      <c r="K381"/>
      <c r="L381"/>
      <c r="M381"/>
      <c r="N381"/>
      <c r="O381"/>
      <c r="P381"/>
      <c r="Q381"/>
      <c r="R381" s="87">
        <f t="shared" si="16"/>
      </c>
      <c r="S381" s="15">
        <f t="shared" si="17"/>
      </c>
      <c r="T381"/>
      <c r="U381"/>
      <c r="V381"/>
      <c r="W381"/>
      <c r="X381"/>
    </row>
    <row r="382" spans="2:24" ht="12.75" customHeight="1">
      <c r="B382" s="48">
        <f t="shared" si="15"/>
      </c>
      <c r="H382"/>
      <c r="I382"/>
      <c r="J382"/>
      <c r="K382"/>
      <c r="L382"/>
      <c r="M382"/>
      <c r="N382"/>
      <c r="O382"/>
      <c r="P382"/>
      <c r="Q382"/>
      <c r="R382" s="87">
        <f t="shared" si="16"/>
      </c>
      <c r="S382" s="15">
        <f t="shared" si="17"/>
      </c>
      <c r="T382"/>
      <c r="U382"/>
      <c r="V382"/>
      <c r="W382"/>
      <c r="X382"/>
    </row>
    <row r="383" spans="2:24" ht="12.75" customHeight="1">
      <c r="B383" s="48">
        <f t="shared" si="15"/>
      </c>
      <c r="H383"/>
      <c r="I383"/>
      <c r="J383"/>
      <c r="K383"/>
      <c r="L383"/>
      <c r="M383"/>
      <c r="N383"/>
      <c r="O383"/>
      <c r="P383"/>
      <c r="Q383"/>
      <c r="R383" s="87">
        <f t="shared" si="16"/>
      </c>
      <c r="S383" s="15">
        <f t="shared" si="17"/>
      </c>
      <c r="T383"/>
      <c r="U383"/>
      <c r="V383"/>
      <c r="W383"/>
      <c r="X383"/>
    </row>
    <row r="384" spans="2:24" ht="12.75" customHeight="1">
      <c r="B384" s="48">
        <f t="shared" si="15"/>
      </c>
      <c r="H384"/>
      <c r="I384"/>
      <c r="J384"/>
      <c r="K384"/>
      <c r="L384"/>
      <c r="M384"/>
      <c r="N384"/>
      <c r="O384"/>
      <c r="P384"/>
      <c r="Q384"/>
      <c r="R384" s="87">
        <f t="shared" si="16"/>
      </c>
      <c r="S384" s="15">
        <f t="shared" si="17"/>
      </c>
      <c r="T384"/>
      <c r="U384"/>
      <c r="V384"/>
      <c r="W384"/>
      <c r="X384"/>
    </row>
    <row r="385" spans="2:24" ht="12.75" customHeight="1">
      <c r="B385" s="48">
        <f t="shared" si="15"/>
      </c>
      <c r="H385"/>
      <c r="I385"/>
      <c r="J385"/>
      <c r="K385"/>
      <c r="L385"/>
      <c r="M385"/>
      <c r="N385"/>
      <c r="O385"/>
      <c r="P385"/>
      <c r="Q385"/>
      <c r="R385" s="87">
        <f t="shared" si="16"/>
      </c>
      <c r="S385" s="15">
        <f t="shared" si="17"/>
      </c>
      <c r="T385"/>
      <c r="U385"/>
      <c r="V385"/>
      <c r="W385"/>
      <c r="X385"/>
    </row>
    <row r="386" spans="2:24" ht="12.75" customHeight="1">
      <c r="B386" s="48">
        <f t="shared" si="15"/>
      </c>
      <c r="H386"/>
      <c r="I386"/>
      <c r="J386"/>
      <c r="K386"/>
      <c r="L386"/>
      <c r="M386"/>
      <c r="N386"/>
      <c r="O386"/>
      <c r="P386"/>
      <c r="Q386"/>
      <c r="R386" s="87">
        <f t="shared" si="16"/>
      </c>
      <c r="S386" s="15">
        <f t="shared" si="17"/>
      </c>
      <c r="T386"/>
      <c r="U386"/>
      <c r="V386"/>
      <c r="W386"/>
      <c r="X386"/>
    </row>
    <row r="387" spans="2:24" ht="12.75" customHeight="1">
      <c r="B387" s="48">
        <f t="shared" si="15"/>
      </c>
      <c r="H387"/>
      <c r="I387"/>
      <c r="J387"/>
      <c r="K387"/>
      <c r="L387"/>
      <c r="M387"/>
      <c r="N387"/>
      <c r="O387"/>
      <c r="P387"/>
      <c r="Q387"/>
      <c r="R387" s="87">
        <f t="shared" si="16"/>
      </c>
      <c r="S387" s="15">
        <f t="shared" si="17"/>
      </c>
      <c r="T387"/>
      <c r="U387"/>
      <c r="V387"/>
      <c r="W387"/>
      <c r="X387"/>
    </row>
    <row r="388" spans="2:24" ht="12.75" customHeight="1">
      <c r="B388" s="48">
        <f t="shared" si="15"/>
      </c>
      <c r="H388"/>
      <c r="I388"/>
      <c r="J388"/>
      <c r="K388"/>
      <c r="L388"/>
      <c r="M388"/>
      <c r="N388"/>
      <c r="O388"/>
      <c r="P388"/>
      <c r="Q388"/>
      <c r="R388" s="87">
        <f t="shared" si="16"/>
      </c>
      <c r="S388" s="15">
        <f t="shared" si="17"/>
      </c>
      <c r="T388"/>
      <c r="U388"/>
      <c r="V388"/>
      <c r="W388"/>
      <c r="X388"/>
    </row>
    <row r="389" spans="2:24" ht="12.75" customHeight="1">
      <c r="B389" s="48">
        <f t="shared" si="15"/>
      </c>
      <c r="H389"/>
      <c r="I389"/>
      <c r="J389"/>
      <c r="K389"/>
      <c r="L389"/>
      <c r="M389"/>
      <c r="N389"/>
      <c r="O389"/>
      <c r="P389"/>
      <c r="Q389"/>
      <c r="R389" s="87">
        <f t="shared" si="16"/>
      </c>
      <c r="S389" s="15">
        <f t="shared" si="17"/>
      </c>
      <c r="T389"/>
      <c r="U389"/>
      <c r="V389"/>
      <c r="W389"/>
      <c r="X389"/>
    </row>
    <row r="390" spans="2:24" ht="12.75" customHeight="1">
      <c r="B390" s="48">
        <f t="shared" si="15"/>
      </c>
      <c r="H390"/>
      <c r="I390"/>
      <c r="J390"/>
      <c r="K390"/>
      <c r="L390"/>
      <c r="M390"/>
      <c r="N390"/>
      <c r="O390"/>
      <c r="P390"/>
      <c r="Q390"/>
      <c r="R390" s="87">
        <f t="shared" si="16"/>
      </c>
      <c r="S390" s="15">
        <f t="shared" si="17"/>
      </c>
      <c r="T390"/>
      <c r="U390"/>
      <c r="V390"/>
      <c r="W390"/>
      <c r="X390"/>
    </row>
    <row r="391" spans="2:24" ht="12.75" customHeight="1">
      <c r="B391" s="48">
        <f t="shared" si="15"/>
      </c>
      <c r="H391"/>
      <c r="I391"/>
      <c r="J391"/>
      <c r="K391"/>
      <c r="L391"/>
      <c r="M391"/>
      <c r="N391"/>
      <c r="O391"/>
      <c r="P391"/>
      <c r="Q391"/>
      <c r="R391" s="87">
        <f t="shared" si="16"/>
      </c>
      <c r="S391" s="15">
        <f t="shared" si="17"/>
      </c>
      <c r="T391"/>
      <c r="U391"/>
      <c r="V391"/>
      <c r="W391"/>
      <c r="X391"/>
    </row>
    <row r="392" spans="2:24" ht="12.75" customHeight="1">
      <c r="B392" s="48">
        <f t="shared" si="15"/>
      </c>
      <c r="H392"/>
      <c r="I392"/>
      <c r="J392"/>
      <c r="K392"/>
      <c r="L392"/>
      <c r="M392"/>
      <c r="N392"/>
      <c r="O392"/>
      <c r="P392"/>
      <c r="Q392"/>
      <c r="R392" s="87">
        <f t="shared" si="16"/>
      </c>
      <c r="S392" s="15">
        <f t="shared" si="17"/>
      </c>
      <c r="T392"/>
      <c r="U392"/>
      <c r="V392"/>
      <c r="W392"/>
      <c r="X392"/>
    </row>
    <row r="393" spans="2:24" ht="12.75" customHeight="1">
      <c r="B393" s="48">
        <f t="shared" si="15"/>
      </c>
      <c r="H393"/>
      <c r="I393"/>
      <c r="J393"/>
      <c r="K393"/>
      <c r="L393"/>
      <c r="M393"/>
      <c r="N393"/>
      <c r="O393"/>
      <c r="P393"/>
      <c r="Q393"/>
      <c r="R393" s="87">
        <f t="shared" si="16"/>
      </c>
      <c r="S393" s="15">
        <f t="shared" si="17"/>
      </c>
      <c r="T393"/>
      <c r="U393"/>
      <c r="V393"/>
      <c r="W393"/>
      <c r="X393"/>
    </row>
    <row r="394" spans="2:24" ht="12.75" customHeight="1">
      <c r="B394" s="48">
        <f t="shared" si="15"/>
      </c>
      <c r="H394"/>
      <c r="I394"/>
      <c r="J394"/>
      <c r="K394"/>
      <c r="L394"/>
      <c r="M394"/>
      <c r="N394"/>
      <c r="O394"/>
      <c r="P394"/>
      <c r="Q394"/>
      <c r="R394" s="87">
        <f t="shared" si="16"/>
      </c>
      <c r="S394" s="15">
        <f t="shared" si="17"/>
      </c>
      <c r="T394"/>
      <c r="U394"/>
      <c r="V394"/>
      <c r="W394"/>
      <c r="X394"/>
    </row>
    <row r="395" spans="2:24" ht="12.75" customHeight="1">
      <c r="B395" s="48">
        <f aca="true" t="shared" si="18" ref="B395:B458">IF(ISBLANK(C395),"",B394+1)</f>
      </c>
      <c r="H395"/>
      <c r="I395"/>
      <c r="J395"/>
      <c r="K395"/>
      <c r="L395"/>
      <c r="M395"/>
      <c r="N395"/>
      <c r="O395"/>
      <c r="P395"/>
      <c r="Q395"/>
      <c r="R395" s="87">
        <f t="shared" si="16"/>
      </c>
      <c r="S395" s="15">
        <f t="shared" si="17"/>
      </c>
      <c r="T395"/>
      <c r="U395"/>
      <c r="V395"/>
      <c r="W395"/>
      <c r="X395"/>
    </row>
    <row r="396" spans="2:24" ht="12.75" customHeight="1">
      <c r="B396" s="48">
        <f t="shared" si="18"/>
      </c>
      <c r="H396"/>
      <c r="I396"/>
      <c r="J396"/>
      <c r="K396"/>
      <c r="L396"/>
      <c r="M396"/>
      <c r="N396"/>
      <c r="O396"/>
      <c r="P396"/>
      <c r="Q396"/>
      <c r="R396" s="87">
        <f aca="true" t="shared" si="19" ref="R396:R459">IF(ISBLANK(C396),"",VLOOKUP(C396,PlayerData,62,FALSE))</f>
      </c>
      <c r="S396" s="15">
        <f aca="true" t="shared" si="20" ref="S396:S459">IF(ISBLANK(C396),"",VLOOKUP(C396,PlayerData,63,FALSE))</f>
      </c>
      <c r="T396"/>
      <c r="U396"/>
      <c r="V396"/>
      <c r="W396"/>
      <c r="X396"/>
    </row>
    <row r="397" spans="2:24" ht="12.75" customHeight="1">
      <c r="B397" s="48">
        <f t="shared" si="18"/>
      </c>
      <c r="H397"/>
      <c r="I397"/>
      <c r="J397"/>
      <c r="K397"/>
      <c r="L397"/>
      <c r="M397"/>
      <c r="N397"/>
      <c r="O397"/>
      <c r="P397"/>
      <c r="Q397"/>
      <c r="R397" s="87">
        <f t="shared" si="19"/>
      </c>
      <c r="S397" s="15">
        <f t="shared" si="20"/>
      </c>
      <c r="T397"/>
      <c r="U397"/>
      <c r="V397"/>
      <c r="W397"/>
      <c r="X397"/>
    </row>
    <row r="398" spans="2:24" ht="12.75" customHeight="1">
      <c r="B398" s="48">
        <f t="shared" si="18"/>
      </c>
      <c r="H398"/>
      <c r="I398"/>
      <c r="J398"/>
      <c r="K398"/>
      <c r="L398"/>
      <c r="M398"/>
      <c r="N398"/>
      <c r="O398"/>
      <c r="P398"/>
      <c r="Q398"/>
      <c r="R398" s="87">
        <f t="shared" si="19"/>
      </c>
      <c r="S398" s="15">
        <f t="shared" si="20"/>
      </c>
      <c r="T398"/>
      <c r="U398"/>
      <c r="V398"/>
      <c r="W398"/>
      <c r="X398"/>
    </row>
    <row r="399" spans="2:24" ht="12.75" customHeight="1">
      <c r="B399" s="48">
        <f t="shared" si="18"/>
      </c>
      <c r="H399"/>
      <c r="I399"/>
      <c r="J399"/>
      <c r="K399"/>
      <c r="L399"/>
      <c r="M399"/>
      <c r="N399"/>
      <c r="O399"/>
      <c r="P399"/>
      <c r="Q399"/>
      <c r="R399" s="87">
        <f t="shared" si="19"/>
      </c>
      <c r="S399" s="15">
        <f t="shared" si="20"/>
      </c>
      <c r="T399"/>
      <c r="U399"/>
      <c r="V399"/>
      <c r="W399"/>
      <c r="X399"/>
    </row>
    <row r="400" spans="2:24" ht="12.75" customHeight="1">
      <c r="B400" s="48">
        <f t="shared" si="18"/>
      </c>
      <c r="H400"/>
      <c r="I400"/>
      <c r="J400"/>
      <c r="K400"/>
      <c r="L400"/>
      <c r="M400"/>
      <c r="N400"/>
      <c r="O400"/>
      <c r="P400"/>
      <c r="Q400"/>
      <c r="R400" s="87">
        <f t="shared" si="19"/>
      </c>
      <c r="S400" s="15">
        <f t="shared" si="20"/>
      </c>
      <c r="T400"/>
      <c r="U400"/>
      <c r="V400"/>
      <c r="W400"/>
      <c r="X400"/>
    </row>
    <row r="401" spans="2:24" ht="12.75" customHeight="1">
      <c r="B401" s="48">
        <f t="shared" si="18"/>
      </c>
      <c r="H401"/>
      <c r="I401"/>
      <c r="J401"/>
      <c r="K401"/>
      <c r="L401"/>
      <c r="M401"/>
      <c r="N401"/>
      <c r="O401"/>
      <c r="P401"/>
      <c r="Q401"/>
      <c r="R401" s="87">
        <f t="shared" si="19"/>
      </c>
      <c r="S401" s="15">
        <f t="shared" si="20"/>
      </c>
      <c r="T401"/>
      <c r="U401"/>
      <c r="V401"/>
      <c r="W401"/>
      <c r="X401"/>
    </row>
    <row r="402" spans="2:24" ht="12.75" customHeight="1">
      <c r="B402" s="48">
        <f t="shared" si="18"/>
      </c>
      <c r="H402"/>
      <c r="I402"/>
      <c r="J402"/>
      <c r="K402"/>
      <c r="L402"/>
      <c r="M402"/>
      <c r="N402"/>
      <c r="O402"/>
      <c r="P402"/>
      <c r="Q402"/>
      <c r="R402" s="87">
        <f t="shared" si="19"/>
      </c>
      <c r="S402" s="15">
        <f t="shared" si="20"/>
      </c>
      <c r="T402"/>
      <c r="U402"/>
      <c r="V402"/>
      <c r="W402"/>
      <c r="X402"/>
    </row>
    <row r="403" spans="2:24" ht="12.75" customHeight="1">
      <c r="B403" s="48">
        <f t="shared" si="18"/>
      </c>
      <c r="H403"/>
      <c r="I403"/>
      <c r="J403"/>
      <c r="K403"/>
      <c r="L403"/>
      <c r="M403"/>
      <c r="N403"/>
      <c r="O403"/>
      <c r="P403"/>
      <c r="Q403"/>
      <c r="R403" s="87">
        <f t="shared" si="19"/>
      </c>
      <c r="S403" s="15">
        <f t="shared" si="20"/>
      </c>
      <c r="T403"/>
      <c r="U403"/>
      <c r="V403"/>
      <c r="W403"/>
      <c r="X403"/>
    </row>
    <row r="404" spans="2:24" ht="12.75" customHeight="1">
      <c r="B404" s="48">
        <f t="shared" si="18"/>
      </c>
      <c r="H404"/>
      <c r="I404"/>
      <c r="J404"/>
      <c r="K404"/>
      <c r="L404"/>
      <c r="M404"/>
      <c r="N404"/>
      <c r="O404"/>
      <c r="P404"/>
      <c r="Q404"/>
      <c r="R404" s="87">
        <f t="shared" si="19"/>
      </c>
      <c r="S404" s="15">
        <f t="shared" si="20"/>
      </c>
      <c r="T404"/>
      <c r="U404"/>
      <c r="V404"/>
      <c r="W404"/>
      <c r="X404"/>
    </row>
    <row r="405" spans="2:24" ht="12.75" customHeight="1">
      <c r="B405" s="48">
        <f t="shared" si="18"/>
      </c>
      <c r="H405"/>
      <c r="I405"/>
      <c r="J405"/>
      <c r="K405"/>
      <c r="L405"/>
      <c r="M405"/>
      <c r="N405"/>
      <c r="O405"/>
      <c r="P405"/>
      <c r="Q405"/>
      <c r="R405" s="87">
        <f t="shared" si="19"/>
      </c>
      <c r="S405" s="15">
        <f t="shared" si="20"/>
      </c>
      <c r="T405"/>
      <c r="U405"/>
      <c r="V405"/>
      <c r="W405"/>
      <c r="X405"/>
    </row>
    <row r="406" spans="2:24" ht="12.75" customHeight="1">
      <c r="B406" s="48">
        <f t="shared" si="18"/>
      </c>
      <c r="H406"/>
      <c r="I406"/>
      <c r="J406"/>
      <c r="K406"/>
      <c r="L406"/>
      <c r="M406"/>
      <c r="N406"/>
      <c r="O406"/>
      <c r="P406"/>
      <c r="Q406"/>
      <c r="R406" s="87">
        <f t="shared" si="19"/>
      </c>
      <c r="S406" s="15">
        <f t="shared" si="20"/>
      </c>
      <c r="T406"/>
      <c r="U406"/>
      <c r="V406"/>
      <c r="W406"/>
      <c r="X406"/>
    </row>
    <row r="407" spans="2:24" ht="12.75" customHeight="1">
      <c r="B407" s="48">
        <f t="shared" si="18"/>
      </c>
      <c r="H407"/>
      <c r="I407"/>
      <c r="J407"/>
      <c r="K407"/>
      <c r="L407"/>
      <c r="M407"/>
      <c r="N407"/>
      <c r="O407"/>
      <c r="P407"/>
      <c r="Q407"/>
      <c r="R407" s="87">
        <f t="shared" si="19"/>
      </c>
      <c r="S407" s="15">
        <f t="shared" si="20"/>
      </c>
      <c r="T407"/>
      <c r="U407"/>
      <c r="V407"/>
      <c r="W407"/>
      <c r="X407"/>
    </row>
    <row r="408" spans="2:24" ht="12.75" customHeight="1">
      <c r="B408" s="48">
        <f t="shared" si="18"/>
      </c>
      <c r="H408"/>
      <c r="I408"/>
      <c r="J408"/>
      <c r="K408"/>
      <c r="L408"/>
      <c r="M408"/>
      <c r="N408"/>
      <c r="O408"/>
      <c r="P408"/>
      <c r="Q408"/>
      <c r="R408" s="87">
        <f t="shared" si="19"/>
      </c>
      <c r="S408" s="15">
        <f t="shared" si="20"/>
      </c>
      <c r="T408"/>
      <c r="U408"/>
      <c r="V408"/>
      <c r="W408"/>
      <c r="X408"/>
    </row>
    <row r="409" spans="2:24" ht="12.75" customHeight="1">
      <c r="B409" s="48">
        <f t="shared" si="18"/>
      </c>
      <c r="H409"/>
      <c r="I409"/>
      <c r="J409"/>
      <c r="K409"/>
      <c r="L409"/>
      <c r="M409"/>
      <c r="N409"/>
      <c r="O409"/>
      <c r="P409"/>
      <c r="Q409"/>
      <c r="R409" s="87">
        <f t="shared" si="19"/>
      </c>
      <c r="S409" s="15">
        <f t="shared" si="20"/>
      </c>
      <c r="T409"/>
      <c r="U409"/>
      <c r="V409"/>
      <c r="W409"/>
      <c r="X409"/>
    </row>
    <row r="410" spans="2:24" ht="12.75" customHeight="1">
      <c r="B410" s="48">
        <f t="shared" si="18"/>
      </c>
      <c r="H410"/>
      <c r="I410"/>
      <c r="J410"/>
      <c r="K410"/>
      <c r="L410"/>
      <c r="M410"/>
      <c r="N410"/>
      <c r="O410"/>
      <c r="P410"/>
      <c r="Q410"/>
      <c r="R410" s="87">
        <f t="shared" si="19"/>
      </c>
      <c r="S410" s="15">
        <f t="shared" si="20"/>
      </c>
      <c r="T410"/>
      <c r="U410"/>
      <c r="V410"/>
      <c r="W410"/>
      <c r="X410"/>
    </row>
    <row r="411" spans="2:24" ht="12.75" customHeight="1">
      <c r="B411" s="48">
        <f t="shared" si="18"/>
      </c>
      <c r="H411"/>
      <c r="I411"/>
      <c r="J411"/>
      <c r="K411"/>
      <c r="L411"/>
      <c r="M411"/>
      <c r="N411"/>
      <c r="O411"/>
      <c r="P411"/>
      <c r="Q411"/>
      <c r="R411" s="87">
        <f t="shared" si="19"/>
      </c>
      <c r="S411" s="15">
        <f t="shared" si="20"/>
      </c>
      <c r="T411"/>
      <c r="U411"/>
      <c r="V411"/>
      <c r="W411"/>
      <c r="X411"/>
    </row>
    <row r="412" spans="2:24" ht="12.75" customHeight="1">
      <c r="B412" s="48">
        <f t="shared" si="18"/>
      </c>
      <c r="H412"/>
      <c r="I412"/>
      <c r="J412"/>
      <c r="K412"/>
      <c r="L412"/>
      <c r="M412"/>
      <c r="N412"/>
      <c r="O412"/>
      <c r="P412"/>
      <c r="Q412"/>
      <c r="R412" s="87">
        <f t="shared" si="19"/>
      </c>
      <c r="S412" s="15">
        <f t="shared" si="20"/>
      </c>
      <c r="T412"/>
      <c r="U412"/>
      <c r="V412"/>
      <c r="W412"/>
      <c r="X412"/>
    </row>
    <row r="413" spans="2:24" ht="12.75" customHeight="1">
      <c r="B413" s="48">
        <f t="shared" si="18"/>
      </c>
      <c r="H413"/>
      <c r="I413"/>
      <c r="J413"/>
      <c r="K413"/>
      <c r="L413"/>
      <c r="M413"/>
      <c r="N413"/>
      <c r="O413"/>
      <c r="P413"/>
      <c r="Q413"/>
      <c r="R413" s="87">
        <f t="shared" si="19"/>
      </c>
      <c r="S413" s="15">
        <f t="shared" si="20"/>
      </c>
      <c r="T413"/>
      <c r="U413"/>
      <c r="V413"/>
      <c r="W413"/>
      <c r="X413"/>
    </row>
    <row r="414" spans="2:24" ht="12.75" customHeight="1">
      <c r="B414" s="48">
        <f t="shared" si="18"/>
      </c>
      <c r="H414"/>
      <c r="I414"/>
      <c r="J414"/>
      <c r="K414"/>
      <c r="L414"/>
      <c r="M414"/>
      <c r="N414"/>
      <c r="O414"/>
      <c r="P414"/>
      <c r="Q414"/>
      <c r="R414" s="87">
        <f t="shared" si="19"/>
      </c>
      <c r="S414" s="15">
        <f t="shared" si="20"/>
      </c>
      <c r="T414"/>
      <c r="U414"/>
      <c r="V414"/>
      <c r="W414"/>
      <c r="X414"/>
    </row>
    <row r="415" spans="2:24" ht="12.75" customHeight="1">
      <c r="B415" s="48">
        <f t="shared" si="18"/>
      </c>
      <c r="H415"/>
      <c r="I415"/>
      <c r="J415"/>
      <c r="K415"/>
      <c r="L415"/>
      <c r="M415"/>
      <c r="N415"/>
      <c r="O415"/>
      <c r="P415"/>
      <c r="Q415"/>
      <c r="R415" s="87">
        <f t="shared" si="19"/>
      </c>
      <c r="S415" s="15">
        <f t="shared" si="20"/>
      </c>
      <c r="T415"/>
      <c r="U415"/>
      <c r="V415"/>
      <c r="W415"/>
      <c r="X415"/>
    </row>
    <row r="416" spans="2:24" ht="12.75" customHeight="1">
      <c r="B416" s="48">
        <f t="shared" si="18"/>
      </c>
      <c r="H416"/>
      <c r="I416"/>
      <c r="J416"/>
      <c r="K416"/>
      <c r="L416"/>
      <c r="M416"/>
      <c r="N416"/>
      <c r="O416"/>
      <c r="P416"/>
      <c r="Q416"/>
      <c r="R416" s="87">
        <f t="shared" si="19"/>
      </c>
      <c r="S416" s="15">
        <f t="shared" si="20"/>
      </c>
      <c r="T416"/>
      <c r="U416"/>
      <c r="V416"/>
      <c r="W416"/>
      <c r="X416"/>
    </row>
    <row r="417" spans="2:24" ht="12.75" customHeight="1">
      <c r="B417" s="48">
        <f t="shared" si="18"/>
      </c>
      <c r="H417"/>
      <c r="I417"/>
      <c r="J417"/>
      <c r="K417"/>
      <c r="L417"/>
      <c r="M417"/>
      <c r="N417"/>
      <c r="O417"/>
      <c r="P417"/>
      <c r="Q417"/>
      <c r="R417" s="87">
        <f t="shared" si="19"/>
      </c>
      <c r="S417" s="15">
        <f t="shared" si="20"/>
      </c>
      <c r="T417"/>
      <c r="U417"/>
      <c r="V417"/>
      <c r="W417"/>
      <c r="X417"/>
    </row>
    <row r="418" spans="2:24" ht="12.75" customHeight="1">
      <c r="B418" s="48">
        <f t="shared" si="18"/>
      </c>
      <c r="H418"/>
      <c r="I418"/>
      <c r="J418"/>
      <c r="K418"/>
      <c r="L418"/>
      <c r="M418"/>
      <c r="N418"/>
      <c r="O418"/>
      <c r="P418"/>
      <c r="Q418"/>
      <c r="R418" s="87">
        <f t="shared" si="19"/>
      </c>
      <c r="S418" s="15">
        <f t="shared" si="20"/>
      </c>
      <c r="T418"/>
      <c r="U418"/>
      <c r="V418"/>
      <c r="W418"/>
      <c r="X418"/>
    </row>
    <row r="419" spans="2:24" ht="12.75" customHeight="1">
      <c r="B419" s="48">
        <f t="shared" si="18"/>
      </c>
      <c r="H419"/>
      <c r="I419"/>
      <c r="J419"/>
      <c r="K419"/>
      <c r="L419"/>
      <c r="M419"/>
      <c r="N419"/>
      <c r="O419"/>
      <c r="P419"/>
      <c r="Q419"/>
      <c r="R419" s="87">
        <f t="shared" si="19"/>
      </c>
      <c r="S419" s="15">
        <f t="shared" si="20"/>
      </c>
      <c r="T419"/>
      <c r="U419"/>
      <c r="V419"/>
      <c r="W419"/>
      <c r="X419"/>
    </row>
    <row r="420" spans="2:24" ht="12.75" customHeight="1">
      <c r="B420" s="48">
        <f t="shared" si="18"/>
      </c>
      <c r="H420"/>
      <c r="I420"/>
      <c r="J420"/>
      <c r="K420"/>
      <c r="L420"/>
      <c r="M420"/>
      <c r="N420"/>
      <c r="O420"/>
      <c r="P420"/>
      <c r="Q420"/>
      <c r="R420" s="87">
        <f t="shared" si="19"/>
      </c>
      <c r="S420" s="15">
        <f t="shared" si="20"/>
      </c>
      <c r="T420"/>
      <c r="U420"/>
      <c r="V420"/>
      <c r="W420"/>
      <c r="X420"/>
    </row>
    <row r="421" spans="2:24" ht="12.75" customHeight="1">
      <c r="B421" s="48">
        <f t="shared" si="18"/>
      </c>
      <c r="H421"/>
      <c r="I421"/>
      <c r="J421"/>
      <c r="K421"/>
      <c r="L421"/>
      <c r="M421"/>
      <c r="N421"/>
      <c r="O421"/>
      <c r="P421"/>
      <c r="Q421"/>
      <c r="R421" s="87">
        <f t="shared" si="19"/>
      </c>
      <c r="S421" s="15">
        <f t="shared" si="20"/>
      </c>
      <c r="T421"/>
      <c r="U421"/>
      <c r="V421"/>
      <c r="W421"/>
      <c r="X421"/>
    </row>
    <row r="422" spans="2:24" ht="12.75" customHeight="1">
      <c r="B422" s="48">
        <f t="shared" si="18"/>
      </c>
      <c r="H422"/>
      <c r="I422"/>
      <c r="J422"/>
      <c r="K422"/>
      <c r="L422"/>
      <c r="M422"/>
      <c r="N422"/>
      <c r="O422"/>
      <c r="P422"/>
      <c r="Q422"/>
      <c r="R422" s="87">
        <f t="shared" si="19"/>
      </c>
      <c r="S422" s="15">
        <f t="shared" si="20"/>
      </c>
      <c r="T422"/>
      <c r="U422"/>
      <c r="V422"/>
      <c r="W422"/>
      <c r="X422"/>
    </row>
    <row r="423" spans="2:24" ht="12.75" customHeight="1">
      <c r="B423" s="48">
        <f t="shared" si="18"/>
      </c>
      <c r="H423"/>
      <c r="I423"/>
      <c r="J423"/>
      <c r="K423"/>
      <c r="L423"/>
      <c r="M423"/>
      <c r="N423"/>
      <c r="O423"/>
      <c r="P423"/>
      <c r="Q423"/>
      <c r="R423" s="87">
        <f t="shared" si="19"/>
      </c>
      <c r="S423" s="15">
        <f t="shared" si="20"/>
      </c>
      <c r="T423"/>
      <c r="U423"/>
      <c r="V423"/>
      <c r="W423"/>
      <c r="X423"/>
    </row>
    <row r="424" spans="2:24" ht="12.75" customHeight="1">
      <c r="B424" s="48">
        <f t="shared" si="18"/>
      </c>
      <c r="H424"/>
      <c r="I424"/>
      <c r="J424"/>
      <c r="K424"/>
      <c r="L424"/>
      <c r="M424"/>
      <c r="N424"/>
      <c r="O424"/>
      <c r="P424"/>
      <c r="Q424"/>
      <c r="R424" s="87">
        <f t="shared" si="19"/>
      </c>
      <c r="S424" s="15">
        <f t="shared" si="20"/>
      </c>
      <c r="T424"/>
      <c r="U424"/>
      <c r="V424"/>
      <c r="W424"/>
      <c r="X424"/>
    </row>
    <row r="425" spans="2:24" ht="12.75" customHeight="1">
      <c r="B425" s="48">
        <f t="shared" si="18"/>
      </c>
      <c r="H425"/>
      <c r="I425"/>
      <c r="J425"/>
      <c r="K425"/>
      <c r="L425"/>
      <c r="M425"/>
      <c r="N425"/>
      <c r="O425"/>
      <c r="P425"/>
      <c r="Q425"/>
      <c r="R425" s="87">
        <f t="shared" si="19"/>
      </c>
      <c r="S425" s="15">
        <f t="shared" si="20"/>
      </c>
      <c r="T425"/>
      <c r="U425"/>
      <c r="V425"/>
      <c r="W425"/>
      <c r="X425"/>
    </row>
    <row r="426" spans="2:24" ht="12.75" customHeight="1">
      <c r="B426" s="48">
        <f t="shared" si="18"/>
      </c>
      <c r="H426"/>
      <c r="I426"/>
      <c r="J426"/>
      <c r="K426"/>
      <c r="L426"/>
      <c r="M426"/>
      <c r="N426"/>
      <c r="O426"/>
      <c r="P426"/>
      <c r="Q426"/>
      <c r="R426" s="87">
        <f t="shared" si="19"/>
      </c>
      <c r="S426" s="15">
        <f t="shared" si="20"/>
      </c>
      <c r="T426"/>
      <c r="U426"/>
      <c r="V426"/>
      <c r="W426"/>
      <c r="X426"/>
    </row>
    <row r="427" spans="2:24" ht="12.75" customHeight="1">
      <c r="B427" s="48">
        <f t="shared" si="18"/>
      </c>
      <c r="H427"/>
      <c r="I427"/>
      <c r="J427"/>
      <c r="K427"/>
      <c r="L427"/>
      <c r="M427"/>
      <c r="N427"/>
      <c r="O427"/>
      <c r="P427"/>
      <c r="Q427"/>
      <c r="R427" s="87">
        <f t="shared" si="19"/>
      </c>
      <c r="S427" s="15">
        <f t="shared" si="20"/>
      </c>
      <c r="T427"/>
      <c r="U427"/>
      <c r="V427"/>
      <c r="W427"/>
      <c r="X427"/>
    </row>
    <row r="428" spans="2:24" ht="12.75" customHeight="1">
      <c r="B428" s="48">
        <f t="shared" si="18"/>
      </c>
      <c r="H428"/>
      <c r="I428"/>
      <c r="J428"/>
      <c r="K428"/>
      <c r="L428"/>
      <c r="M428"/>
      <c r="N428"/>
      <c r="O428"/>
      <c r="P428"/>
      <c r="Q428"/>
      <c r="R428" s="87">
        <f t="shared" si="19"/>
      </c>
      <c r="S428" s="15">
        <f t="shared" si="20"/>
      </c>
      <c r="T428"/>
      <c r="U428"/>
      <c r="V428"/>
      <c r="W428"/>
      <c r="X428"/>
    </row>
    <row r="429" spans="2:24" ht="12.75" customHeight="1">
      <c r="B429" s="48">
        <f t="shared" si="18"/>
      </c>
      <c r="H429"/>
      <c r="I429"/>
      <c r="J429"/>
      <c r="K429"/>
      <c r="L429"/>
      <c r="M429"/>
      <c r="N429"/>
      <c r="O429"/>
      <c r="P429"/>
      <c r="Q429"/>
      <c r="R429" s="87">
        <f t="shared" si="19"/>
      </c>
      <c r="S429" s="15">
        <f t="shared" si="20"/>
      </c>
      <c r="T429"/>
      <c r="U429"/>
      <c r="V429"/>
      <c r="W429"/>
      <c r="X429"/>
    </row>
    <row r="430" spans="2:24" ht="12.75" customHeight="1">
      <c r="B430" s="48">
        <f t="shared" si="18"/>
      </c>
      <c r="H430"/>
      <c r="I430"/>
      <c r="J430"/>
      <c r="K430"/>
      <c r="L430"/>
      <c r="M430"/>
      <c r="N430"/>
      <c r="O430"/>
      <c r="P430"/>
      <c r="Q430"/>
      <c r="R430" s="87">
        <f t="shared" si="19"/>
      </c>
      <c r="S430" s="15">
        <f t="shared" si="20"/>
      </c>
      <c r="T430"/>
      <c r="U430"/>
      <c r="V430"/>
      <c r="W430"/>
      <c r="X430"/>
    </row>
    <row r="431" spans="2:24" ht="12.75" customHeight="1">
      <c r="B431" s="48">
        <f t="shared" si="18"/>
      </c>
      <c r="H431"/>
      <c r="I431"/>
      <c r="J431"/>
      <c r="K431"/>
      <c r="L431"/>
      <c r="M431"/>
      <c r="N431"/>
      <c r="O431"/>
      <c r="P431"/>
      <c r="Q431"/>
      <c r="R431" s="87">
        <f t="shared" si="19"/>
      </c>
      <c r="S431" s="15">
        <f t="shared" si="20"/>
      </c>
      <c r="T431"/>
      <c r="U431"/>
      <c r="V431"/>
      <c r="W431"/>
      <c r="X431"/>
    </row>
    <row r="432" spans="2:24" ht="12.75" customHeight="1">
      <c r="B432" s="48">
        <f t="shared" si="18"/>
      </c>
      <c r="H432"/>
      <c r="I432"/>
      <c r="J432"/>
      <c r="K432"/>
      <c r="L432"/>
      <c r="M432"/>
      <c r="N432"/>
      <c r="O432"/>
      <c r="P432"/>
      <c r="Q432"/>
      <c r="R432" s="87">
        <f t="shared" si="19"/>
      </c>
      <c r="S432" s="15">
        <f t="shared" si="20"/>
      </c>
      <c r="T432"/>
      <c r="U432"/>
      <c r="V432"/>
      <c r="W432"/>
      <c r="X432"/>
    </row>
    <row r="433" spans="2:24" ht="12.75" customHeight="1">
      <c r="B433" s="48">
        <f t="shared" si="18"/>
      </c>
      <c r="H433"/>
      <c r="I433"/>
      <c r="J433"/>
      <c r="K433"/>
      <c r="L433"/>
      <c r="M433"/>
      <c r="N433"/>
      <c r="O433"/>
      <c r="P433"/>
      <c r="Q433"/>
      <c r="R433" s="87">
        <f t="shared" si="19"/>
      </c>
      <c r="S433" s="15">
        <f t="shared" si="20"/>
      </c>
      <c r="T433"/>
      <c r="U433"/>
      <c r="V433"/>
      <c r="W433"/>
      <c r="X433"/>
    </row>
    <row r="434" spans="2:24" ht="12.75" customHeight="1">
      <c r="B434" s="48">
        <f t="shared" si="18"/>
      </c>
      <c r="H434"/>
      <c r="I434"/>
      <c r="J434"/>
      <c r="K434"/>
      <c r="L434"/>
      <c r="M434"/>
      <c r="N434"/>
      <c r="O434"/>
      <c r="P434"/>
      <c r="Q434"/>
      <c r="R434" s="87">
        <f t="shared" si="19"/>
      </c>
      <c r="S434" s="15">
        <f t="shared" si="20"/>
      </c>
      <c r="T434"/>
      <c r="U434"/>
      <c r="V434"/>
      <c r="W434"/>
      <c r="X434"/>
    </row>
    <row r="435" spans="2:24" ht="12.75" customHeight="1">
      <c r="B435" s="48">
        <f t="shared" si="18"/>
      </c>
      <c r="H435"/>
      <c r="I435"/>
      <c r="J435"/>
      <c r="K435"/>
      <c r="L435"/>
      <c r="M435"/>
      <c r="N435"/>
      <c r="O435"/>
      <c r="P435"/>
      <c r="Q435"/>
      <c r="R435" s="87">
        <f t="shared" si="19"/>
      </c>
      <c r="S435" s="15">
        <f t="shared" si="20"/>
      </c>
      <c r="T435"/>
      <c r="U435"/>
      <c r="V435"/>
      <c r="W435"/>
      <c r="X435"/>
    </row>
    <row r="436" spans="2:24" ht="12.75" customHeight="1">
      <c r="B436" s="48">
        <f t="shared" si="18"/>
      </c>
      <c r="H436"/>
      <c r="I436"/>
      <c r="J436"/>
      <c r="K436"/>
      <c r="L436"/>
      <c r="M436"/>
      <c r="N436"/>
      <c r="O436"/>
      <c r="P436"/>
      <c r="Q436"/>
      <c r="R436" s="87">
        <f t="shared" si="19"/>
      </c>
      <c r="S436" s="15">
        <f t="shared" si="20"/>
      </c>
      <c r="T436"/>
      <c r="U436"/>
      <c r="V436"/>
      <c r="W436"/>
      <c r="X436"/>
    </row>
    <row r="437" spans="2:24" ht="12.75" customHeight="1">
      <c r="B437" s="48">
        <f t="shared" si="18"/>
      </c>
      <c r="H437"/>
      <c r="I437"/>
      <c r="J437"/>
      <c r="K437"/>
      <c r="L437"/>
      <c r="M437"/>
      <c r="N437"/>
      <c r="O437"/>
      <c r="P437"/>
      <c r="Q437"/>
      <c r="R437" s="87">
        <f t="shared" si="19"/>
      </c>
      <c r="S437" s="15">
        <f t="shared" si="20"/>
      </c>
      <c r="T437"/>
      <c r="U437"/>
      <c r="V437"/>
      <c r="W437"/>
      <c r="X437"/>
    </row>
    <row r="438" spans="2:24" ht="12.75" customHeight="1">
      <c r="B438" s="48">
        <f t="shared" si="18"/>
      </c>
      <c r="H438"/>
      <c r="I438"/>
      <c r="J438"/>
      <c r="K438"/>
      <c r="L438"/>
      <c r="M438"/>
      <c r="N438"/>
      <c r="O438"/>
      <c r="P438"/>
      <c r="Q438"/>
      <c r="R438" s="87">
        <f t="shared" si="19"/>
      </c>
      <c r="S438" s="15">
        <f t="shared" si="20"/>
      </c>
      <c r="T438"/>
      <c r="U438"/>
      <c r="V438"/>
      <c r="W438"/>
      <c r="X438"/>
    </row>
    <row r="439" spans="2:24" ht="12.75" customHeight="1">
      <c r="B439" s="48">
        <f t="shared" si="18"/>
      </c>
      <c r="H439"/>
      <c r="I439"/>
      <c r="J439"/>
      <c r="K439"/>
      <c r="L439"/>
      <c r="M439"/>
      <c r="N439"/>
      <c r="O439"/>
      <c r="P439"/>
      <c r="Q439"/>
      <c r="R439" s="87">
        <f t="shared" si="19"/>
      </c>
      <c r="S439" s="15">
        <f t="shared" si="20"/>
      </c>
      <c r="T439"/>
      <c r="U439"/>
      <c r="V439"/>
      <c r="W439"/>
      <c r="X439"/>
    </row>
    <row r="440" spans="2:24" ht="12.75" customHeight="1">
      <c r="B440" s="48">
        <f t="shared" si="18"/>
      </c>
      <c r="H440"/>
      <c r="I440"/>
      <c r="J440"/>
      <c r="K440"/>
      <c r="L440"/>
      <c r="M440"/>
      <c r="N440"/>
      <c r="O440"/>
      <c r="P440"/>
      <c r="Q440"/>
      <c r="R440" s="87">
        <f t="shared" si="19"/>
      </c>
      <c r="S440" s="15">
        <f t="shared" si="20"/>
      </c>
      <c r="T440"/>
      <c r="U440"/>
      <c r="V440"/>
      <c r="W440"/>
      <c r="X440"/>
    </row>
    <row r="441" spans="2:24" ht="12.75" customHeight="1">
      <c r="B441" s="48">
        <f t="shared" si="18"/>
      </c>
      <c r="H441"/>
      <c r="I441"/>
      <c r="J441"/>
      <c r="K441"/>
      <c r="L441"/>
      <c r="M441"/>
      <c r="N441"/>
      <c r="O441"/>
      <c r="P441"/>
      <c r="Q441"/>
      <c r="R441" s="87">
        <f t="shared" si="19"/>
      </c>
      <c r="S441" s="15">
        <f t="shared" si="20"/>
      </c>
      <c r="T441"/>
      <c r="U441"/>
      <c r="V441"/>
      <c r="W441"/>
      <c r="X441"/>
    </row>
    <row r="442" spans="2:24" ht="12.75" customHeight="1">
      <c r="B442" s="48">
        <f t="shared" si="18"/>
      </c>
      <c r="H442"/>
      <c r="I442"/>
      <c r="J442"/>
      <c r="K442"/>
      <c r="L442"/>
      <c r="M442"/>
      <c r="N442"/>
      <c r="O442"/>
      <c r="P442"/>
      <c r="Q442"/>
      <c r="R442" s="87">
        <f t="shared" si="19"/>
      </c>
      <c r="S442" s="15">
        <f t="shared" si="20"/>
      </c>
      <c r="T442"/>
      <c r="U442"/>
      <c r="V442"/>
      <c r="W442"/>
      <c r="X442"/>
    </row>
    <row r="443" spans="2:24" ht="12.75" customHeight="1">
      <c r="B443" s="48">
        <f t="shared" si="18"/>
      </c>
      <c r="H443"/>
      <c r="I443"/>
      <c r="J443"/>
      <c r="K443"/>
      <c r="L443"/>
      <c r="M443"/>
      <c r="N443"/>
      <c r="O443"/>
      <c r="P443"/>
      <c r="Q443"/>
      <c r="R443" s="87">
        <f t="shared" si="19"/>
      </c>
      <c r="S443" s="15">
        <f t="shared" si="20"/>
      </c>
      <c r="T443"/>
      <c r="U443"/>
      <c r="V443"/>
      <c r="W443"/>
      <c r="X443"/>
    </row>
    <row r="444" spans="2:24" ht="12.75" customHeight="1">
      <c r="B444" s="48">
        <f t="shared" si="18"/>
      </c>
      <c r="H444"/>
      <c r="I444"/>
      <c r="J444"/>
      <c r="K444"/>
      <c r="L444"/>
      <c r="M444"/>
      <c r="N444"/>
      <c r="O444"/>
      <c r="P444"/>
      <c r="Q444"/>
      <c r="R444" s="87">
        <f t="shared" si="19"/>
      </c>
      <c r="S444" s="15">
        <f t="shared" si="20"/>
      </c>
      <c r="T444"/>
      <c r="U444"/>
      <c r="V444"/>
      <c r="W444"/>
      <c r="X444"/>
    </row>
    <row r="445" spans="2:24" ht="12.75" customHeight="1">
      <c r="B445" s="48">
        <f t="shared" si="18"/>
      </c>
      <c r="H445"/>
      <c r="I445"/>
      <c r="J445"/>
      <c r="K445"/>
      <c r="L445"/>
      <c r="M445"/>
      <c r="N445"/>
      <c r="O445"/>
      <c r="P445"/>
      <c r="Q445"/>
      <c r="R445" s="87">
        <f t="shared" si="19"/>
      </c>
      <c r="S445" s="15">
        <f t="shared" si="20"/>
      </c>
      <c r="T445"/>
      <c r="U445"/>
      <c r="V445"/>
      <c r="W445"/>
      <c r="X445"/>
    </row>
    <row r="446" spans="2:24" ht="12.75" customHeight="1">
      <c r="B446" s="48">
        <f t="shared" si="18"/>
      </c>
      <c r="H446"/>
      <c r="I446"/>
      <c r="J446"/>
      <c r="K446"/>
      <c r="L446"/>
      <c r="M446"/>
      <c r="N446"/>
      <c r="O446"/>
      <c r="P446"/>
      <c r="Q446"/>
      <c r="R446" s="87">
        <f t="shared" si="19"/>
      </c>
      <c r="S446" s="15">
        <f t="shared" si="20"/>
      </c>
      <c r="T446"/>
      <c r="U446"/>
      <c r="V446"/>
      <c r="W446"/>
      <c r="X446"/>
    </row>
    <row r="447" spans="2:24" ht="12.75" customHeight="1">
      <c r="B447" s="48">
        <f t="shared" si="18"/>
      </c>
      <c r="H447"/>
      <c r="I447"/>
      <c r="J447"/>
      <c r="K447"/>
      <c r="L447"/>
      <c r="M447"/>
      <c r="N447"/>
      <c r="O447"/>
      <c r="P447"/>
      <c r="Q447"/>
      <c r="R447" s="87">
        <f t="shared" si="19"/>
      </c>
      <c r="S447" s="15">
        <f t="shared" si="20"/>
      </c>
      <c r="T447"/>
      <c r="U447"/>
      <c r="V447"/>
      <c r="W447"/>
      <c r="X447"/>
    </row>
    <row r="448" spans="2:24" ht="12.75" customHeight="1">
      <c r="B448" s="48">
        <f t="shared" si="18"/>
      </c>
      <c r="H448"/>
      <c r="I448"/>
      <c r="J448"/>
      <c r="K448"/>
      <c r="L448"/>
      <c r="M448"/>
      <c r="N448"/>
      <c r="O448"/>
      <c r="P448"/>
      <c r="Q448"/>
      <c r="R448" s="87">
        <f t="shared" si="19"/>
      </c>
      <c r="S448" s="15">
        <f t="shared" si="20"/>
      </c>
      <c r="T448"/>
      <c r="U448"/>
      <c r="V448"/>
      <c r="W448"/>
      <c r="X448"/>
    </row>
    <row r="449" spans="2:24" ht="12.75" customHeight="1">
      <c r="B449" s="48">
        <f t="shared" si="18"/>
      </c>
      <c r="H449"/>
      <c r="I449"/>
      <c r="J449"/>
      <c r="K449"/>
      <c r="L449"/>
      <c r="M449"/>
      <c r="N449"/>
      <c r="O449"/>
      <c r="P449"/>
      <c r="Q449"/>
      <c r="R449" s="87">
        <f t="shared" si="19"/>
      </c>
      <c r="S449" s="15">
        <f t="shared" si="20"/>
      </c>
      <c r="T449"/>
      <c r="U449"/>
      <c r="V449"/>
      <c r="W449"/>
      <c r="X449"/>
    </row>
    <row r="450" spans="2:24" ht="12.75" customHeight="1">
      <c r="B450" s="48">
        <f t="shared" si="18"/>
      </c>
      <c r="H450"/>
      <c r="I450"/>
      <c r="J450"/>
      <c r="K450"/>
      <c r="L450"/>
      <c r="M450"/>
      <c r="N450"/>
      <c r="O450"/>
      <c r="P450"/>
      <c r="Q450"/>
      <c r="R450" s="87">
        <f t="shared" si="19"/>
      </c>
      <c r="S450" s="15">
        <f t="shared" si="20"/>
      </c>
      <c r="T450"/>
      <c r="U450"/>
      <c r="V450"/>
      <c r="W450"/>
      <c r="X450"/>
    </row>
    <row r="451" spans="2:24" ht="12.75" customHeight="1">
      <c r="B451" s="48">
        <f t="shared" si="18"/>
      </c>
      <c r="H451"/>
      <c r="I451"/>
      <c r="J451"/>
      <c r="K451"/>
      <c r="L451"/>
      <c r="M451"/>
      <c r="N451"/>
      <c r="O451"/>
      <c r="P451"/>
      <c r="Q451"/>
      <c r="R451" s="87">
        <f t="shared" si="19"/>
      </c>
      <c r="S451" s="15">
        <f t="shared" si="20"/>
      </c>
      <c r="T451"/>
      <c r="U451"/>
      <c r="V451"/>
      <c r="W451"/>
      <c r="X451"/>
    </row>
    <row r="452" spans="2:24" ht="12.75" customHeight="1">
      <c r="B452" s="48">
        <f t="shared" si="18"/>
      </c>
      <c r="H452"/>
      <c r="I452"/>
      <c r="J452"/>
      <c r="K452"/>
      <c r="L452"/>
      <c r="M452"/>
      <c r="N452"/>
      <c r="O452"/>
      <c r="P452"/>
      <c r="Q452"/>
      <c r="R452" s="87">
        <f t="shared" si="19"/>
      </c>
      <c r="S452" s="15">
        <f t="shared" si="20"/>
      </c>
      <c r="T452"/>
      <c r="U452"/>
      <c r="V452"/>
      <c r="W452"/>
      <c r="X452"/>
    </row>
    <row r="453" spans="2:24" ht="12.75" customHeight="1">
      <c r="B453" s="48">
        <f t="shared" si="18"/>
      </c>
      <c r="H453"/>
      <c r="I453"/>
      <c r="J453"/>
      <c r="K453"/>
      <c r="L453"/>
      <c r="M453"/>
      <c r="N453"/>
      <c r="O453"/>
      <c r="P453"/>
      <c r="Q453"/>
      <c r="R453" s="87">
        <f t="shared" si="19"/>
      </c>
      <c r="S453" s="15">
        <f t="shared" si="20"/>
      </c>
      <c r="T453"/>
      <c r="U453"/>
      <c r="V453"/>
      <c r="W453"/>
      <c r="X453"/>
    </row>
    <row r="454" spans="2:24" ht="12.75" customHeight="1">
      <c r="B454" s="48">
        <f t="shared" si="18"/>
      </c>
      <c r="H454"/>
      <c r="I454"/>
      <c r="J454"/>
      <c r="K454"/>
      <c r="L454"/>
      <c r="M454"/>
      <c r="N454"/>
      <c r="O454"/>
      <c r="P454"/>
      <c r="Q454"/>
      <c r="R454" s="87">
        <f t="shared" si="19"/>
      </c>
      <c r="S454" s="15">
        <f t="shared" si="20"/>
      </c>
      <c r="T454"/>
      <c r="U454"/>
      <c r="V454"/>
      <c r="W454"/>
      <c r="X454"/>
    </row>
    <row r="455" spans="2:24" ht="12.75" customHeight="1">
      <c r="B455" s="48">
        <f t="shared" si="18"/>
      </c>
      <c r="H455"/>
      <c r="I455"/>
      <c r="J455"/>
      <c r="K455"/>
      <c r="L455"/>
      <c r="M455"/>
      <c r="N455"/>
      <c r="O455"/>
      <c r="P455"/>
      <c r="Q455"/>
      <c r="R455" s="87">
        <f t="shared" si="19"/>
      </c>
      <c r="S455" s="15">
        <f t="shared" si="20"/>
      </c>
      <c r="T455"/>
      <c r="U455"/>
      <c r="V455"/>
      <c r="W455"/>
      <c r="X455"/>
    </row>
    <row r="456" spans="2:24" ht="12.75" customHeight="1">
      <c r="B456" s="48">
        <f t="shared" si="18"/>
      </c>
      <c r="H456"/>
      <c r="I456"/>
      <c r="J456"/>
      <c r="K456"/>
      <c r="L456"/>
      <c r="M456"/>
      <c r="N456"/>
      <c r="O456"/>
      <c r="P456"/>
      <c r="Q456"/>
      <c r="R456" s="87">
        <f t="shared" si="19"/>
      </c>
      <c r="S456" s="15">
        <f t="shared" si="20"/>
      </c>
      <c r="T456"/>
      <c r="U456"/>
      <c r="V456"/>
      <c r="W456"/>
      <c r="X456"/>
    </row>
    <row r="457" spans="2:24" ht="12.75" customHeight="1">
      <c r="B457" s="48">
        <f t="shared" si="18"/>
      </c>
      <c r="H457"/>
      <c r="I457"/>
      <c r="J457"/>
      <c r="K457"/>
      <c r="L457"/>
      <c r="M457"/>
      <c r="N457"/>
      <c r="O457"/>
      <c r="P457"/>
      <c r="Q457"/>
      <c r="R457" s="87">
        <f t="shared" si="19"/>
      </c>
      <c r="S457" s="15">
        <f t="shared" si="20"/>
      </c>
      <c r="T457"/>
      <c r="U457"/>
      <c r="V457"/>
      <c r="W457"/>
      <c r="X457"/>
    </row>
    <row r="458" spans="2:24" ht="12.75" customHeight="1">
      <c r="B458" s="48">
        <f t="shared" si="18"/>
      </c>
      <c r="H458"/>
      <c r="I458"/>
      <c r="J458"/>
      <c r="K458"/>
      <c r="L458"/>
      <c r="M458"/>
      <c r="N458"/>
      <c r="O458"/>
      <c r="P458"/>
      <c r="Q458"/>
      <c r="R458" s="87">
        <f t="shared" si="19"/>
      </c>
      <c r="S458" s="15">
        <f t="shared" si="20"/>
      </c>
      <c r="T458"/>
      <c r="U458"/>
      <c r="V458"/>
      <c r="W458"/>
      <c r="X458"/>
    </row>
    <row r="459" spans="2:24" ht="12.75" customHeight="1">
      <c r="B459" s="48">
        <f aca="true" t="shared" si="21" ref="B459:B522">IF(ISBLANK(C459),"",B458+1)</f>
      </c>
      <c r="H459"/>
      <c r="I459"/>
      <c r="J459"/>
      <c r="K459"/>
      <c r="L459"/>
      <c r="M459"/>
      <c r="N459"/>
      <c r="O459"/>
      <c r="P459"/>
      <c r="Q459"/>
      <c r="R459" s="87">
        <f t="shared" si="19"/>
      </c>
      <c r="S459" s="15">
        <f t="shared" si="20"/>
      </c>
      <c r="T459"/>
      <c r="U459"/>
      <c r="V459"/>
      <c r="W459"/>
      <c r="X459"/>
    </row>
    <row r="460" spans="2:24" ht="12.75" customHeight="1">
      <c r="B460" s="48">
        <f t="shared" si="21"/>
      </c>
      <c r="H460"/>
      <c r="I460"/>
      <c r="J460"/>
      <c r="K460"/>
      <c r="L460"/>
      <c r="M460"/>
      <c r="N460"/>
      <c r="O460"/>
      <c r="P460"/>
      <c r="Q460"/>
      <c r="R460" s="87">
        <f aca="true" t="shared" si="22" ref="R460:R523">IF(ISBLANK(C460),"",VLOOKUP(C460,PlayerData,62,FALSE))</f>
      </c>
      <c r="S460" s="15">
        <f aca="true" t="shared" si="23" ref="S460:S523">IF(ISBLANK(C460),"",VLOOKUP(C460,PlayerData,63,FALSE))</f>
      </c>
      <c r="T460"/>
      <c r="U460"/>
      <c r="V460"/>
      <c r="W460"/>
      <c r="X460"/>
    </row>
    <row r="461" spans="2:24" ht="12.75" customHeight="1">
      <c r="B461" s="48">
        <f t="shared" si="21"/>
      </c>
      <c r="H461"/>
      <c r="I461"/>
      <c r="J461"/>
      <c r="K461"/>
      <c r="L461"/>
      <c r="M461"/>
      <c r="N461"/>
      <c r="O461"/>
      <c r="P461"/>
      <c r="Q461"/>
      <c r="R461" s="87">
        <f t="shared" si="22"/>
      </c>
      <c r="S461" s="15">
        <f t="shared" si="23"/>
      </c>
      <c r="T461"/>
      <c r="U461"/>
      <c r="V461"/>
      <c r="W461"/>
      <c r="X461"/>
    </row>
    <row r="462" spans="2:24" ht="12.75" customHeight="1">
      <c r="B462" s="48">
        <f t="shared" si="21"/>
      </c>
      <c r="H462"/>
      <c r="I462"/>
      <c r="J462"/>
      <c r="K462"/>
      <c r="L462"/>
      <c r="M462"/>
      <c r="N462"/>
      <c r="O462"/>
      <c r="P462"/>
      <c r="Q462"/>
      <c r="R462" s="87">
        <f t="shared" si="22"/>
      </c>
      <c r="S462" s="15">
        <f t="shared" si="23"/>
      </c>
      <c r="T462"/>
      <c r="U462"/>
      <c r="V462"/>
      <c r="W462"/>
      <c r="X462"/>
    </row>
    <row r="463" spans="2:24" ht="12.75" customHeight="1">
      <c r="B463" s="48">
        <f t="shared" si="21"/>
      </c>
      <c r="H463"/>
      <c r="I463"/>
      <c r="J463"/>
      <c r="K463"/>
      <c r="L463"/>
      <c r="M463"/>
      <c r="N463"/>
      <c r="O463"/>
      <c r="P463"/>
      <c r="Q463"/>
      <c r="R463" s="87">
        <f t="shared" si="22"/>
      </c>
      <c r="S463" s="15">
        <f t="shared" si="23"/>
      </c>
      <c r="T463"/>
      <c r="U463"/>
      <c r="V463"/>
      <c r="W463"/>
      <c r="X463"/>
    </row>
    <row r="464" spans="2:24" ht="12.75" customHeight="1">
      <c r="B464" s="48">
        <f t="shared" si="21"/>
      </c>
      <c r="H464"/>
      <c r="I464"/>
      <c r="J464"/>
      <c r="K464"/>
      <c r="L464"/>
      <c r="M464"/>
      <c r="N464"/>
      <c r="O464"/>
      <c r="P464"/>
      <c r="Q464"/>
      <c r="R464" s="87">
        <f t="shared" si="22"/>
      </c>
      <c r="S464" s="15">
        <f t="shared" si="23"/>
      </c>
      <c r="T464"/>
      <c r="U464"/>
      <c r="V464"/>
      <c r="W464"/>
      <c r="X464"/>
    </row>
    <row r="465" spans="2:24" ht="12.75" customHeight="1">
      <c r="B465" s="48">
        <f t="shared" si="21"/>
      </c>
      <c r="H465"/>
      <c r="I465"/>
      <c r="J465"/>
      <c r="K465"/>
      <c r="L465"/>
      <c r="M465"/>
      <c r="N465"/>
      <c r="O465"/>
      <c r="P465"/>
      <c r="Q465"/>
      <c r="R465" s="87">
        <f t="shared" si="22"/>
      </c>
      <c r="S465" s="15">
        <f t="shared" si="23"/>
      </c>
      <c r="T465"/>
      <c r="U465"/>
      <c r="V465"/>
      <c r="W465"/>
      <c r="X465"/>
    </row>
    <row r="466" spans="2:24" ht="12.75" customHeight="1">
      <c r="B466" s="48">
        <f t="shared" si="21"/>
      </c>
      <c r="H466"/>
      <c r="I466"/>
      <c r="J466"/>
      <c r="K466"/>
      <c r="L466"/>
      <c r="M466"/>
      <c r="N466"/>
      <c r="O466"/>
      <c r="P466"/>
      <c r="Q466"/>
      <c r="R466" s="87">
        <f t="shared" si="22"/>
      </c>
      <c r="S466" s="15">
        <f t="shared" si="23"/>
      </c>
      <c r="T466"/>
      <c r="U466"/>
      <c r="V466"/>
      <c r="W466"/>
      <c r="X466"/>
    </row>
    <row r="467" spans="2:24" ht="12.75" customHeight="1">
      <c r="B467" s="48">
        <f t="shared" si="21"/>
      </c>
      <c r="H467"/>
      <c r="I467"/>
      <c r="J467"/>
      <c r="K467"/>
      <c r="L467"/>
      <c r="M467"/>
      <c r="N467"/>
      <c r="O467"/>
      <c r="P467"/>
      <c r="Q467"/>
      <c r="R467" s="87">
        <f t="shared" si="22"/>
      </c>
      <c r="S467" s="15">
        <f t="shared" si="23"/>
      </c>
      <c r="T467"/>
      <c r="U467"/>
      <c r="V467"/>
      <c r="W467"/>
      <c r="X467"/>
    </row>
    <row r="468" spans="2:24" ht="12.75" customHeight="1">
      <c r="B468" s="48">
        <f t="shared" si="21"/>
      </c>
      <c r="H468"/>
      <c r="I468"/>
      <c r="J468"/>
      <c r="K468"/>
      <c r="L468"/>
      <c r="M468"/>
      <c r="N468"/>
      <c r="O468"/>
      <c r="P468"/>
      <c r="Q468"/>
      <c r="R468" s="87">
        <f t="shared" si="22"/>
      </c>
      <c r="S468" s="15">
        <f t="shared" si="23"/>
      </c>
      <c r="T468"/>
      <c r="U468"/>
      <c r="V468"/>
      <c r="W468"/>
      <c r="X468"/>
    </row>
    <row r="469" spans="2:24" ht="12.75" customHeight="1">
      <c r="B469" s="48">
        <f t="shared" si="21"/>
      </c>
      <c r="H469"/>
      <c r="I469"/>
      <c r="J469"/>
      <c r="K469"/>
      <c r="L469"/>
      <c r="M469"/>
      <c r="N469"/>
      <c r="O469"/>
      <c r="P469"/>
      <c r="Q469"/>
      <c r="R469" s="87">
        <f t="shared" si="22"/>
      </c>
      <c r="S469" s="15">
        <f t="shared" si="23"/>
      </c>
      <c r="T469"/>
      <c r="U469"/>
      <c r="V469"/>
      <c r="W469"/>
      <c r="X469"/>
    </row>
    <row r="470" spans="2:24" ht="12.75" customHeight="1">
      <c r="B470" s="48">
        <f t="shared" si="21"/>
      </c>
      <c r="H470"/>
      <c r="I470"/>
      <c r="J470"/>
      <c r="K470"/>
      <c r="L470"/>
      <c r="M470"/>
      <c r="N470"/>
      <c r="O470"/>
      <c r="P470"/>
      <c r="Q470"/>
      <c r="R470" s="87">
        <f t="shared" si="22"/>
      </c>
      <c r="S470" s="15">
        <f t="shared" si="23"/>
      </c>
      <c r="T470"/>
      <c r="U470"/>
      <c r="V470"/>
      <c r="W470"/>
      <c r="X470"/>
    </row>
    <row r="471" spans="2:24" ht="12.75" customHeight="1">
      <c r="B471" s="48">
        <f t="shared" si="21"/>
      </c>
      <c r="H471"/>
      <c r="I471"/>
      <c r="J471"/>
      <c r="K471"/>
      <c r="L471"/>
      <c r="M471"/>
      <c r="N471"/>
      <c r="O471"/>
      <c r="P471"/>
      <c r="Q471"/>
      <c r="R471" s="87">
        <f t="shared" si="22"/>
      </c>
      <c r="S471" s="15">
        <f t="shared" si="23"/>
      </c>
      <c r="T471"/>
      <c r="U471"/>
      <c r="V471"/>
      <c r="W471"/>
      <c r="X471"/>
    </row>
    <row r="472" spans="2:24" ht="12.75" customHeight="1">
      <c r="B472" s="48">
        <f t="shared" si="21"/>
      </c>
      <c r="H472"/>
      <c r="I472"/>
      <c r="J472"/>
      <c r="K472"/>
      <c r="L472"/>
      <c r="M472"/>
      <c r="N472"/>
      <c r="O472"/>
      <c r="P472"/>
      <c r="Q472"/>
      <c r="R472" s="87">
        <f t="shared" si="22"/>
      </c>
      <c r="S472" s="15">
        <f t="shared" si="23"/>
      </c>
      <c r="T472"/>
      <c r="U472"/>
      <c r="V472"/>
      <c r="W472"/>
      <c r="X472"/>
    </row>
    <row r="473" spans="2:24" ht="12.75" customHeight="1">
      <c r="B473" s="48">
        <f t="shared" si="21"/>
      </c>
      <c r="H473"/>
      <c r="I473"/>
      <c r="J473"/>
      <c r="K473"/>
      <c r="L473"/>
      <c r="M473"/>
      <c r="N473"/>
      <c r="O473"/>
      <c r="P473"/>
      <c r="Q473"/>
      <c r="R473" s="87">
        <f t="shared" si="22"/>
      </c>
      <c r="S473" s="15">
        <f t="shared" si="23"/>
      </c>
      <c r="T473"/>
      <c r="U473"/>
      <c r="V473"/>
      <c r="W473"/>
      <c r="X473"/>
    </row>
    <row r="474" spans="2:24" ht="12.75" customHeight="1">
      <c r="B474" s="48">
        <f t="shared" si="21"/>
      </c>
      <c r="H474"/>
      <c r="I474"/>
      <c r="J474"/>
      <c r="K474"/>
      <c r="L474"/>
      <c r="M474"/>
      <c r="N474"/>
      <c r="O474"/>
      <c r="P474"/>
      <c r="Q474"/>
      <c r="R474" s="87">
        <f t="shared" si="22"/>
      </c>
      <c r="S474" s="15">
        <f t="shared" si="23"/>
      </c>
      <c r="T474"/>
      <c r="U474"/>
      <c r="V474"/>
      <c r="W474"/>
      <c r="X474"/>
    </row>
    <row r="475" spans="2:24" ht="12.75" customHeight="1">
      <c r="B475" s="48">
        <f t="shared" si="21"/>
      </c>
      <c r="H475"/>
      <c r="I475"/>
      <c r="J475"/>
      <c r="K475"/>
      <c r="L475"/>
      <c r="M475"/>
      <c r="N475"/>
      <c r="O475"/>
      <c r="P475"/>
      <c r="Q475"/>
      <c r="R475" s="87">
        <f t="shared" si="22"/>
      </c>
      <c r="S475" s="15">
        <f t="shared" si="23"/>
      </c>
      <c r="T475"/>
      <c r="U475"/>
      <c r="V475"/>
      <c r="W475"/>
      <c r="X475"/>
    </row>
    <row r="476" spans="2:24" ht="12.75" customHeight="1">
      <c r="B476" s="48">
        <f t="shared" si="21"/>
      </c>
      <c r="H476"/>
      <c r="I476"/>
      <c r="J476"/>
      <c r="K476"/>
      <c r="L476"/>
      <c r="M476"/>
      <c r="N476"/>
      <c r="O476"/>
      <c r="P476"/>
      <c r="Q476"/>
      <c r="R476" s="87">
        <f t="shared" si="22"/>
      </c>
      <c r="S476" s="15">
        <f t="shared" si="23"/>
      </c>
      <c r="T476"/>
      <c r="U476"/>
      <c r="V476"/>
      <c r="W476"/>
      <c r="X476"/>
    </row>
    <row r="477" spans="2:24" ht="12.75" customHeight="1">
      <c r="B477" s="48">
        <f t="shared" si="21"/>
      </c>
      <c r="H477"/>
      <c r="I477"/>
      <c r="J477"/>
      <c r="K477"/>
      <c r="L477"/>
      <c r="M477"/>
      <c r="N477"/>
      <c r="O477"/>
      <c r="P477"/>
      <c r="Q477"/>
      <c r="R477" s="87">
        <f t="shared" si="22"/>
      </c>
      <c r="S477" s="15">
        <f t="shared" si="23"/>
      </c>
      <c r="T477"/>
      <c r="U477"/>
      <c r="V477"/>
      <c r="W477"/>
      <c r="X477"/>
    </row>
    <row r="478" spans="2:24" ht="12.75" customHeight="1">
      <c r="B478" s="48">
        <f t="shared" si="21"/>
      </c>
      <c r="H478"/>
      <c r="I478"/>
      <c r="J478"/>
      <c r="K478"/>
      <c r="L478"/>
      <c r="M478"/>
      <c r="N478"/>
      <c r="O478"/>
      <c r="P478"/>
      <c r="Q478"/>
      <c r="R478" s="87">
        <f t="shared" si="22"/>
      </c>
      <c r="S478" s="15">
        <f t="shared" si="23"/>
      </c>
      <c r="T478"/>
      <c r="U478"/>
      <c r="V478"/>
      <c r="W478"/>
      <c r="X478"/>
    </row>
    <row r="479" spans="2:24" ht="12.75" customHeight="1">
      <c r="B479" s="48">
        <f t="shared" si="21"/>
      </c>
      <c r="H479"/>
      <c r="I479"/>
      <c r="J479"/>
      <c r="K479"/>
      <c r="L479"/>
      <c r="M479"/>
      <c r="N479"/>
      <c r="O479"/>
      <c r="P479"/>
      <c r="Q479"/>
      <c r="R479" s="87">
        <f t="shared" si="22"/>
      </c>
      <c r="S479" s="15">
        <f t="shared" si="23"/>
      </c>
      <c r="T479"/>
      <c r="U479"/>
      <c r="V479"/>
      <c r="W479"/>
      <c r="X479"/>
    </row>
    <row r="480" spans="2:24" ht="12.75" customHeight="1">
      <c r="B480" s="48">
        <f t="shared" si="21"/>
      </c>
      <c r="H480"/>
      <c r="I480"/>
      <c r="J480"/>
      <c r="K480"/>
      <c r="L480"/>
      <c r="M480"/>
      <c r="N480"/>
      <c r="O480"/>
      <c r="P480"/>
      <c r="Q480"/>
      <c r="R480" s="87">
        <f t="shared" si="22"/>
      </c>
      <c r="S480" s="15">
        <f t="shared" si="23"/>
      </c>
      <c r="T480"/>
      <c r="U480"/>
      <c r="V480"/>
      <c r="W480"/>
      <c r="X480"/>
    </row>
    <row r="481" spans="2:24" ht="12.75" customHeight="1">
      <c r="B481" s="48">
        <f t="shared" si="21"/>
      </c>
      <c r="H481"/>
      <c r="I481"/>
      <c r="J481"/>
      <c r="K481"/>
      <c r="L481"/>
      <c r="M481"/>
      <c r="N481"/>
      <c r="O481"/>
      <c r="P481"/>
      <c r="Q481"/>
      <c r="R481" s="87">
        <f t="shared" si="22"/>
      </c>
      <c r="S481" s="15">
        <f t="shared" si="23"/>
      </c>
      <c r="T481"/>
      <c r="U481"/>
      <c r="V481"/>
      <c r="W481"/>
      <c r="X481"/>
    </row>
    <row r="482" spans="2:24" ht="12.75" customHeight="1">
      <c r="B482" s="48">
        <f t="shared" si="21"/>
      </c>
      <c r="H482"/>
      <c r="I482"/>
      <c r="J482"/>
      <c r="K482"/>
      <c r="L482"/>
      <c r="M482"/>
      <c r="N482"/>
      <c r="O482"/>
      <c r="P482"/>
      <c r="Q482"/>
      <c r="R482" s="87">
        <f t="shared" si="22"/>
      </c>
      <c r="S482" s="15">
        <f t="shared" si="23"/>
      </c>
      <c r="T482"/>
      <c r="U482"/>
      <c r="V482"/>
      <c r="W482"/>
      <c r="X482"/>
    </row>
    <row r="483" spans="2:24" ht="12.75" customHeight="1">
      <c r="B483" s="48">
        <f t="shared" si="21"/>
      </c>
      <c r="H483"/>
      <c r="I483"/>
      <c r="J483"/>
      <c r="K483"/>
      <c r="L483"/>
      <c r="M483"/>
      <c r="N483"/>
      <c r="O483"/>
      <c r="P483"/>
      <c r="Q483"/>
      <c r="R483" s="87">
        <f t="shared" si="22"/>
      </c>
      <c r="S483" s="15">
        <f t="shared" si="23"/>
      </c>
      <c r="T483"/>
      <c r="U483"/>
      <c r="V483"/>
      <c r="W483"/>
      <c r="X483"/>
    </row>
    <row r="484" spans="2:24" ht="12.75" customHeight="1">
      <c r="B484" s="48">
        <f t="shared" si="21"/>
      </c>
      <c r="H484"/>
      <c r="I484"/>
      <c r="J484"/>
      <c r="K484"/>
      <c r="L484"/>
      <c r="M484"/>
      <c r="N484"/>
      <c r="O484"/>
      <c r="P484"/>
      <c r="Q484"/>
      <c r="R484" s="87">
        <f t="shared" si="22"/>
      </c>
      <c r="S484" s="15">
        <f t="shared" si="23"/>
      </c>
      <c r="T484"/>
      <c r="U484"/>
      <c r="V484"/>
      <c r="W484"/>
      <c r="X484"/>
    </row>
    <row r="485" spans="2:24" ht="12.75" customHeight="1">
      <c r="B485" s="48">
        <f t="shared" si="21"/>
      </c>
      <c r="H485"/>
      <c r="I485"/>
      <c r="J485"/>
      <c r="K485"/>
      <c r="L485"/>
      <c r="M485"/>
      <c r="N485"/>
      <c r="O485"/>
      <c r="P485"/>
      <c r="Q485"/>
      <c r="R485" s="87">
        <f t="shared" si="22"/>
      </c>
      <c r="S485" s="15">
        <f t="shared" si="23"/>
      </c>
      <c r="T485"/>
      <c r="U485"/>
      <c r="V485"/>
      <c r="W485"/>
      <c r="X485"/>
    </row>
    <row r="486" spans="2:24" ht="12.75" customHeight="1">
      <c r="B486" s="48">
        <f t="shared" si="21"/>
      </c>
      <c r="H486"/>
      <c r="I486"/>
      <c r="J486"/>
      <c r="K486"/>
      <c r="L486"/>
      <c r="M486"/>
      <c r="N486"/>
      <c r="O486"/>
      <c r="P486"/>
      <c r="Q486"/>
      <c r="R486" s="87">
        <f t="shared" si="22"/>
      </c>
      <c r="S486" s="15">
        <f t="shared" si="23"/>
      </c>
      <c r="T486"/>
      <c r="U486"/>
      <c r="V486"/>
      <c r="W486"/>
      <c r="X486"/>
    </row>
    <row r="487" spans="2:24" ht="12.75" customHeight="1">
      <c r="B487" s="48">
        <f t="shared" si="21"/>
      </c>
      <c r="H487"/>
      <c r="I487"/>
      <c r="J487"/>
      <c r="K487"/>
      <c r="L487"/>
      <c r="M487"/>
      <c r="N487"/>
      <c r="O487"/>
      <c r="P487"/>
      <c r="Q487"/>
      <c r="R487" s="87">
        <f t="shared" si="22"/>
      </c>
      <c r="S487" s="15">
        <f t="shared" si="23"/>
      </c>
      <c r="T487"/>
      <c r="U487"/>
      <c r="V487"/>
      <c r="W487"/>
      <c r="X487"/>
    </row>
    <row r="488" spans="2:24" ht="12.75" customHeight="1">
      <c r="B488" s="48">
        <f t="shared" si="21"/>
      </c>
      <c r="H488"/>
      <c r="I488"/>
      <c r="J488"/>
      <c r="K488"/>
      <c r="L488"/>
      <c r="M488"/>
      <c r="N488"/>
      <c r="O488"/>
      <c r="P488"/>
      <c r="Q488"/>
      <c r="R488" s="87">
        <f t="shared" si="22"/>
      </c>
      <c r="S488" s="15">
        <f t="shared" si="23"/>
      </c>
      <c r="T488"/>
      <c r="U488"/>
      <c r="V488"/>
      <c r="W488"/>
      <c r="X488"/>
    </row>
    <row r="489" spans="2:24" ht="12.75" customHeight="1">
      <c r="B489" s="48">
        <f t="shared" si="21"/>
      </c>
      <c r="H489"/>
      <c r="I489"/>
      <c r="J489"/>
      <c r="K489"/>
      <c r="L489"/>
      <c r="M489"/>
      <c r="N489"/>
      <c r="O489"/>
      <c r="P489"/>
      <c r="Q489"/>
      <c r="R489" s="87">
        <f t="shared" si="22"/>
      </c>
      <c r="S489" s="15">
        <f t="shared" si="23"/>
      </c>
      <c r="T489"/>
      <c r="U489"/>
      <c r="V489"/>
      <c r="W489"/>
      <c r="X489"/>
    </row>
    <row r="490" spans="2:24" ht="12.75" customHeight="1">
      <c r="B490" s="48">
        <f t="shared" si="21"/>
      </c>
      <c r="H490"/>
      <c r="I490"/>
      <c r="J490"/>
      <c r="K490"/>
      <c r="L490"/>
      <c r="M490"/>
      <c r="N490"/>
      <c r="O490"/>
      <c r="P490"/>
      <c r="Q490"/>
      <c r="R490" s="87">
        <f t="shared" si="22"/>
      </c>
      <c r="S490" s="15">
        <f t="shared" si="23"/>
      </c>
      <c r="T490"/>
      <c r="U490"/>
      <c r="V490"/>
      <c r="W490"/>
      <c r="X490"/>
    </row>
    <row r="491" spans="2:24" ht="12.75" customHeight="1">
      <c r="B491" s="48">
        <f t="shared" si="21"/>
      </c>
      <c r="H491"/>
      <c r="I491"/>
      <c r="J491"/>
      <c r="K491"/>
      <c r="L491"/>
      <c r="M491"/>
      <c r="N491"/>
      <c r="O491"/>
      <c r="P491"/>
      <c r="Q491"/>
      <c r="R491" s="87">
        <f t="shared" si="22"/>
      </c>
      <c r="S491" s="15">
        <f t="shared" si="23"/>
      </c>
      <c r="T491"/>
      <c r="U491"/>
      <c r="V491"/>
      <c r="W491"/>
      <c r="X491"/>
    </row>
    <row r="492" spans="2:24" ht="12.75" customHeight="1">
      <c r="B492" s="48">
        <f t="shared" si="21"/>
      </c>
      <c r="H492"/>
      <c r="I492"/>
      <c r="J492"/>
      <c r="K492"/>
      <c r="L492"/>
      <c r="M492"/>
      <c r="N492"/>
      <c r="O492"/>
      <c r="P492"/>
      <c r="Q492"/>
      <c r="R492" s="87">
        <f t="shared" si="22"/>
      </c>
      <c r="S492" s="15">
        <f t="shared" si="23"/>
      </c>
      <c r="T492"/>
      <c r="U492"/>
      <c r="V492"/>
      <c r="W492"/>
      <c r="X492"/>
    </row>
    <row r="493" spans="2:24" ht="12.75" customHeight="1">
      <c r="B493" s="48">
        <f t="shared" si="21"/>
      </c>
      <c r="H493"/>
      <c r="I493"/>
      <c r="J493"/>
      <c r="K493"/>
      <c r="L493"/>
      <c r="M493"/>
      <c r="N493"/>
      <c r="O493"/>
      <c r="P493"/>
      <c r="Q493"/>
      <c r="R493" s="87">
        <f t="shared" si="22"/>
      </c>
      <c r="S493" s="15">
        <f t="shared" si="23"/>
      </c>
      <c r="T493"/>
      <c r="U493"/>
      <c r="V493"/>
      <c r="W493"/>
      <c r="X493"/>
    </row>
    <row r="494" spans="2:24" ht="12.75" customHeight="1">
      <c r="B494" s="48">
        <f t="shared" si="21"/>
      </c>
      <c r="H494"/>
      <c r="I494"/>
      <c r="J494"/>
      <c r="K494"/>
      <c r="L494"/>
      <c r="M494"/>
      <c r="N494"/>
      <c r="O494"/>
      <c r="P494"/>
      <c r="Q494"/>
      <c r="R494" s="87">
        <f t="shared" si="22"/>
      </c>
      <c r="S494" s="15">
        <f t="shared" si="23"/>
      </c>
      <c r="T494"/>
      <c r="U494"/>
      <c r="V494"/>
      <c r="W494"/>
      <c r="X494"/>
    </row>
    <row r="495" spans="2:24" ht="12.75" customHeight="1">
      <c r="B495" s="48">
        <f t="shared" si="21"/>
      </c>
      <c r="H495"/>
      <c r="I495"/>
      <c r="J495"/>
      <c r="K495"/>
      <c r="L495"/>
      <c r="M495"/>
      <c r="N495"/>
      <c r="O495"/>
      <c r="P495"/>
      <c r="Q495"/>
      <c r="R495" s="87">
        <f t="shared" si="22"/>
      </c>
      <c r="S495" s="15">
        <f t="shared" si="23"/>
      </c>
      <c r="T495"/>
      <c r="U495"/>
      <c r="V495"/>
      <c r="W495"/>
      <c r="X495"/>
    </row>
    <row r="496" spans="2:24" ht="12.75" customHeight="1">
      <c r="B496" s="48">
        <f t="shared" si="21"/>
      </c>
      <c r="H496"/>
      <c r="I496"/>
      <c r="J496"/>
      <c r="K496"/>
      <c r="L496"/>
      <c r="M496"/>
      <c r="N496"/>
      <c r="O496"/>
      <c r="P496"/>
      <c r="Q496"/>
      <c r="R496" s="87">
        <f t="shared" si="22"/>
      </c>
      <c r="S496" s="15">
        <f t="shared" si="23"/>
      </c>
      <c r="T496"/>
      <c r="U496"/>
      <c r="V496"/>
      <c r="W496"/>
      <c r="X496"/>
    </row>
    <row r="497" spans="2:24" ht="12.75" customHeight="1">
      <c r="B497" s="48">
        <f t="shared" si="21"/>
      </c>
      <c r="H497"/>
      <c r="I497"/>
      <c r="J497"/>
      <c r="K497"/>
      <c r="L497"/>
      <c r="M497"/>
      <c r="N497"/>
      <c r="O497"/>
      <c r="P497"/>
      <c r="Q497"/>
      <c r="R497" s="87">
        <f t="shared" si="22"/>
      </c>
      <c r="S497" s="15">
        <f t="shared" si="23"/>
      </c>
      <c r="T497"/>
      <c r="U497"/>
      <c r="V497"/>
      <c r="W497"/>
      <c r="X497"/>
    </row>
    <row r="498" spans="2:24" ht="12.75" customHeight="1">
      <c r="B498" s="48">
        <f t="shared" si="21"/>
      </c>
      <c r="H498"/>
      <c r="I498"/>
      <c r="J498"/>
      <c r="K498"/>
      <c r="L498"/>
      <c r="M498"/>
      <c r="N498"/>
      <c r="O498"/>
      <c r="P498"/>
      <c r="Q498"/>
      <c r="R498" s="87">
        <f t="shared" si="22"/>
      </c>
      <c r="S498" s="15">
        <f t="shared" si="23"/>
      </c>
      <c r="T498"/>
      <c r="U498"/>
      <c r="V498"/>
      <c r="W498"/>
      <c r="X498"/>
    </row>
    <row r="499" spans="2:24" ht="12.75" customHeight="1">
      <c r="B499" s="48">
        <f t="shared" si="21"/>
      </c>
      <c r="H499"/>
      <c r="I499"/>
      <c r="J499"/>
      <c r="K499"/>
      <c r="L499"/>
      <c r="M499"/>
      <c r="N499"/>
      <c r="O499"/>
      <c r="P499"/>
      <c r="Q499"/>
      <c r="R499" s="87">
        <f t="shared" si="22"/>
      </c>
      <c r="S499" s="15">
        <f t="shared" si="23"/>
      </c>
      <c r="T499"/>
      <c r="U499"/>
      <c r="V499"/>
      <c r="W499"/>
      <c r="X499"/>
    </row>
    <row r="500" spans="2:24" ht="12.75" customHeight="1">
      <c r="B500" s="48">
        <f t="shared" si="21"/>
      </c>
      <c r="H500"/>
      <c r="I500"/>
      <c r="J500"/>
      <c r="K500"/>
      <c r="L500"/>
      <c r="M500"/>
      <c r="N500"/>
      <c r="O500"/>
      <c r="P500"/>
      <c r="Q500"/>
      <c r="R500" s="87">
        <f t="shared" si="22"/>
      </c>
      <c r="S500" s="15">
        <f t="shared" si="23"/>
      </c>
      <c r="T500"/>
      <c r="U500"/>
      <c r="V500"/>
      <c r="W500"/>
      <c r="X500"/>
    </row>
    <row r="501" spans="2:24" ht="12.75" customHeight="1">
      <c r="B501" s="48">
        <f t="shared" si="21"/>
      </c>
      <c r="H501"/>
      <c r="I501"/>
      <c r="J501"/>
      <c r="K501"/>
      <c r="L501"/>
      <c r="M501"/>
      <c r="N501"/>
      <c r="O501"/>
      <c r="P501"/>
      <c r="Q501"/>
      <c r="R501" s="87">
        <f t="shared" si="22"/>
      </c>
      <c r="S501" s="15">
        <f t="shared" si="23"/>
      </c>
      <c r="T501"/>
      <c r="U501"/>
      <c r="V501"/>
      <c r="W501"/>
      <c r="X501"/>
    </row>
    <row r="502" spans="2:24" ht="12.75" customHeight="1">
      <c r="B502" s="48">
        <f t="shared" si="21"/>
      </c>
      <c r="H502"/>
      <c r="I502"/>
      <c r="J502"/>
      <c r="K502"/>
      <c r="L502"/>
      <c r="M502"/>
      <c r="N502"/>
      <c r="O502"/>
      <c r="P502"/>
      <c r="Q502"/>
      <c r="R502" s="87">
        <f t="shared" si="22"/>
      </c>
      <c r="S502" s="15">
        <f t="shared" si="23"/>
      </c>
      <c r="T502"/>
      <c r="U502"/>
      <c r="V502"/>
      <c r="W502"/>
      <c r="X502"/>
    </row>
    <row r="503" spans="2:24" ht="12.75" customHeight="1">
      <c r="B503" s="48">
        <f t="shared" si="21"/>
      </c>
      <c r="H503"/>
      <c r="I503"/>
      <c r="J503"/>
      <c r="K503"/>
      <c r="L503"/>
      <c r="M503"/>
      <c r="N503"/>
      <c r="O503"/>
      <c r="P503"/>
      <c r="Q503"/>
      <c r="R503" s="87">
        <f t="shared" si="22"/>
      </c>
      <c r="S503" s="15">
        <f t="shared" si="23"/>
      </c>
      <c r="T503"/>
      <c r="U503"/>
      <c r="V503"/>
      <c r="W503"/>
      <c r="X503"/>
    </row>
    <row r="504" spans="2:24" ht="12.75" customHeight="1">
      <c r="B504" s="48">
        <f t="shared" si="21"/>
      </c>
      <c r="H504"/>
      <c r="I504"/>
      <c r="J504"/>
      <c r="K504"/>
      <c r="L504"/>
      <c r="M504"/>
      <c r="N504"/>
      <c r="O504"/>
      <c r="P504"/>
      <c r="Q504"/>
      <c r="R504" s="87">
        <f t="shared" si="22"/>
      </c>
      <c r="S504" s="15">
        <f t="shared" si="23"/>
      </c>
      <c r="T504"/>
      <c r="U504"/>
      <c r="V504"/>
      <c r="W504"/>
      <c r="X504"/>
    </row>
    <row r="505" spans="2:24" ht="12.75" customHeight="1">
      <c r="B505" s="48">
        <f t="shared" si="21"/>
      </c>
      <c r="H505"/>
      <c r="I505"/>
      <c r="J505"/>
      <c r="K505"/>
      <c r="L505"/>
      <c r="M505"/>
      <c r="N505"/>
      <c r="O505"/>
      <c r="P505"/>
      <c r="Q505"/>
      <c r="R505" s="87">
        <f t="shared" si="22"/>
      </c>
      <c r="S505" s="15">
        <f t="shared" si="23"/>
      </c>
      <c r="T505"/>
      <c r="U505"/>
      <c r="V505"/>
      <c r="W505"/>
      <c r="X505"/>
    </row>
    <row r="506" spans="2:24" ht="12.75" customHeight="1">
      <c r="B506" s="48">
        <f t="shared" si="21"/>
      </c>
      <c r="H506"/>
      <c r="I506"/>
      <c r="J506"/>
      <c r="K506"/>
      <c r="L506"/>
      <c r="M506"/>
      <c r="N506"/>
      <c r="O506"/>
      <c r="P506"/>
      <c r="Q506"/>
      <c r="R506" s="87">
        <f t="shared" si="22"/>
      </c>
      <c r="S506" s="15">
        <f t="shared" si="23"/>
      </c>
      <c r="T506"/>
      <c r="U506"/>
      <c r="V506"/>
      <c r="W506"/>
      <c r="X506"/>
    </row>
    <row r="507" spans="2:24" ht="12.75" customHeight="1">
      <c r="B507" s="48">
        <f t="shared" si="21"/>
      </c>
      <c r="H507"/>
      <c r="I507"/>
      <c r="J507"/>
      <c r="K507"/>
      <c r="L507"/>
      <c r="M507"/>
      <c r="N507"/>
      <c r="O507"/>
      <c r="P507"/>
      <c r="Q507"/>
      <c r="R507" s="87">
        <f t="shared" si="22"/>
      </c>
      <c r="S507" s="15">
        <f t="shared" si="23"/>
      </c>
      <c r="T507"/>
      <c r="U507"/>
      <c r="V507"/>
      <c r="W507"/>
      <c r="X507"/>
    </row>
    <row r="508" spans="2:24" ht="12.75" customHeight="1">
      <c r="B508" s="48">
        <f t="shared" si="21"/>
      </c>
      <c r="H508"/>
      <c r="I508"/>
      <c r="J508"/>
      <c r="K508"/>
      <c r="L508"/>
      <c r="M508"/>
      <c r="N508"/>
      <c r="O508"/>
      <c r="P508"/>
      <c r="Q508"/>
      <c r="R508" s="87">
        <f t="shared" si="22"/>
      </c>
      <c r="S508" s="15">
        <f t="shared" si="23"/>
      </c>
      <c r="T508"/>
      <c r="U508"/>
      <c r="V508"/>
      <c r="W508"/>
      <c r="X508"/>
    </row>
    <row r="509" spans="2:24" ht="12.75" customHeight="1">
      <c r="B509" s="48">
        <f t="shared" si="21"/>
      </c>
      <c r="H509"/>
      <c r="I509"/>
      <c r="J509"/>
      <c r="K509"/>
      <c r="L509"/>
      <c r="M509"/>
      <c r="N509"/>
      <c r="O509"/>
      <c r="P509"/>
      <c r="Q509"/>
      <c r="R509" s="87">
        <f t="shared" si="22"/>
      </c>
      <c r="S509" s="15">
        <f t="shared" si="23"/>
      </c>
      <c r="T509"/>
      <c r="U509"/>
      <c r="V509"/>
      <c r="W509"/>
      <c r="X509"/>
    </row>
    <row r="510" spans="2:24" ht="12.75" customHeight="1">
      <c r="B510" s="48">
        <f t="shared" si="21"/>
      </c>
      <c r="H510"/>
      <c r="I510"/>
      <c r="J510"/>
      <c r="K510"/>
      <c r="L510"/>
      <c r="M510"/>
      <c r="N510"/>
      <c r="O510"/>
      <c r="P510"/>
      <c r="Q510"/>
      <c r="R510" s="87">
        <f t="shared" si="22"/>
      </c>
      <c r="S510" s="15">
        <f t="shared" si="23"/>
      </c>
      <c r="T510"/>
      <c r="U510"/>
      <c r="V510"/>
      <c r="W510"/>
      <c r="X510"/>
    </row>
    <row r="511" spans="2:24" ht="12.75" customHeight="1">
      <c r="B511" s="48">
        <f t="shared" si="21"/>
      </c>
      <c r="H511"/>
      <c r="I511"/>
      <c r="J511"/>
      <c r="K511"/>
      <c r="L511"/>
      <c r="M511"/>
      <c r="N511"/>
      <c r="O511"/>
      <c r="P511"/>
      <c r="Q511"/>
      <c r="R511" s="87">
        <f t="shared" si="22"/>
      </c>
      <c r="S511" s="15">
        <f t="shared" si="23"/>
      </c>
      <c r="T511"/>
      <c r="U511"/>
      <c r="V511"/>
      <c r="W511"/>
      <c r="X511"/>
    </row>
    <row r="512" spans="2:24" ht="12.75" customHeight="1">
      <c r="B512" s="48">
        <f t="shared" si="21"/>
      </c>
      <c r="H512"/>
      <c r="I512"/>
      <c r="J512"/>
      <c r="K512"/>
      <c r="L512"/>
      <c r="M512"/>
      <c r="N512"/>
      <c r="O512"/>
      <c r="P512"/>
      <c r="Q512"/>
      <c r="R512" s="87">
        <f t="shared" si="22"/>
      </c>
      <c r="S512" s="15">
        <f t="shared" si="23"/>
      </c>
      <c r="T512"/>
      <c r="U512"/>
      <c r="V512"/>
      <c r="W512"/>
      <c r="X512"/>
    </row>
    <row r="513" spans="2:24" ht="12.75" customHeight="1">
      <c r="B513" s="48">
        <f t="shared" si="21"/>
      </c>
      <c r="H513"/>
      <c r="I513"/>
      <c r="J513"/>
      <c r="K513"/>
      <c r="L513"/>
      <c r="M513"/>
      <c r="N513"/>
      <c r="O513"/>
      <c r="P513"/>
      <c r="Q513"/>
      <c r="R513" s="87">
        <f t="shared" si="22"/>
      </c>
      <c r="S513" s="15">
        <f t="shared" si="23"/>
      </c>
      <c r="T513"/>
      <c r="U513"/>
      <c r="V513"/>
      <c r="W513"/>
      <c r="X513"/>
    </row>
    <row r="514" spans="2:24" ht="12.75" customHeight="1">
      <c r="B514" s="48">
        <f t="shared" si="21"/>
      </c>
      <c r="H514"/>
      <c r="I514"/>
      <c r="J514"/>
      <c r="K514"/>
      <c r="L514"/>
      <c r="M514"/>
      <c r="N514"/>
      <c r="O514"/>
      <c r="P514"/>
      <c r="Q514"/>
      <c r="R514" s="87">
        <f t="shared" si="22"/>
      </c>
      <c r="S514" s="15">
        <f t="shared" si="23"/>
      </c>
      <c r="T514"/>
      <c r="U514"/>
      <c r="V514"/>
      <c r="W514"/>
      <c r="X514"/>
    </row>
    <row r="515" spans="2:24" ht="12.75" customHeight="1">
      <c r="B515" s="48">
        <f t="shared" si="21"/>
      </c>
      <c r="H515"/>
      <c r="I515"/>
      <c r="J515"/>
      <c r="K515"/>
      <c r="L515"/>
      <c r="M515"/>
      <c r="N515"/>
      <c r="O515"/>
      <c r="P515"/>
      <c r="Q515"/>
      <c r="R515" s="87">
        <f t="shared" si="22"/>
      </c>
      <c r="S515" s="15">
        <f t="shared" si="23"/>
      </c>
      <c r="T515"/>
      <c r="U515"/>
      <c r="V515"/>
      <c r="W515"/>
      <c r="X515"/>
    </row>
    <row r="516" spans="2:24" ht="12.75" customHeight="1">
      <c r="B516" s="48">
        <f t="shared" si="21"/>
      </c>
      <c r="H516"/>
      <c r="I516"/>
      <c r="J516"/>
      <c r="K516"/>
      <c r="L516"/>
      <c r="M516"/>
      <c r="N516"/>
      <c r="O516"/>
      <c r="P516"/>
      <c r="Q516"/>
      <c r="R516" s="87">
        <f t="shared" si="22"/>
      </c>
      <c r="S516" s="15">
        <f t="shared" si="23"/>
      </c>
      <c r="T516"/>
      <c r="U516"/>
      <c r="V516"/>
      <c r="W516"/>
      <c r="X516"/>
    </row>
    <row r="517" spans="2:24" ht="12.75" customHeight="1">
      <c r="B517" s="48">
        <f t="shared" si="21"/>
      </c>
      <c r="H517"/>
      <c r="I517"/>
      <c r="J517"/>
      <c r="K517"/>
      <c r="L517"/>
      <c r="M517"/>
      <c r="N517"/>
      <c r="O517"/>
      <c r="P517"/>
      <c r="Q517"/>
      <c r="R517" s="87">
        <f t="shared" si="22"/>
      </c>
      <c r="S517" s="15">
        <f t="shared" si="23"/>
      </c>
      <c r="T517"/>
      <c r="U517"/>
      <c r="V517"/>
      <c r="W517"/>
      <c r="X517"/>
    </row>
    <row r="518" spans="2:24" ht="12.75" customHeight="1">
      <c r="B518" s="48">
        <f t="shared" si="21"/>
      </c>
      <c r="H518"/>
      <c r="I518"/>
      <c r="J518"/>
      <c r="K518"/>
      <c r="L518"/>
      <c r="M518"/>
      <c r="N518"/>
      <c r="O518"/>
      <c r="P518"/>
      <c r="Q518"/>
      <c r="R518" s="87">
        <f t="shared" si="22"/>
      </c>
      <c r="S518" s="15">
        <f t="shared" si="23"/>
      </c>
      <c r="T518"/>
      <c r="U518"/>
      <c r="V518"/>
      <c r="W518"/>
      <c r="X518"/>
    </row>
    <row r="519" spans="2:24" ht="12.75" customHeight="1">
      <c r="B519" s="48">
        <f t="shared" si="21"/>
      </c>
      <c r="H519"/>
      <c r="I519"/>
      <c r="J519"/>
      <c r="K519"/>
      <c r="L519"/>
      <c r="M519"/>
      <c r="N519"/>
      <c r="O519"/>
      <c r="P519"/>
      <c r="Q519"/>
      <c r="R519" s="87">
        <f t="shared" si="22"/>
      </c>
      <c r="S519" s="15">
        <f t="shared" si="23"/>
      </c>
      <c r="T519"/>
      <c r="U519"/>
      <c r="V519"/>
      <c r="W519"/>
      <c r="X519"/>
    </row>
    <row r="520" spans="2:24" ht="12.75" customHeight="1">
      <c r="B520" s="48">
        <f t="shared" si="21"/>
      </c>
      <c r="H520"/>
      <c r="I520"/>
      <c r="J520"/>
      <c r="K520"/>
      <c r="L520"/>
      <c r="M520"/>
      <c r="N520"/>
      <c r="O520"/>
      <c r="P520"/>
      <c r="Q520"/>
      <c r="R520" s="87">
        <f t="shared" si="22"/>
      </c>
      <c r="S520" s="15">
        <f t="shared" si="23"/>
      </c>
      <c r="T520"/>
      <c r="U520"/>
      <c r="V520"/>
      <c r="W520"/>
      <c r="X520"/>
    </row>
    <row r="521" spans="2:24" ht="12.75" customHeight="1">
      <c r="B521" s="48">
        <f t="shared" si="21"/>
      </c>
      <c r="H521"/>
      <c r="I521"/>
      <c r="J521"/>
      <c r="K521"/>
      <c r="L521"/>
      <c r="M521"/>
      <c r="N521"/>
      <c r="O521"/>
      <c r="P521"/>
      <c r="Q521"/>
      <c r="R521" s="87">
        <f t="shared" si="22"/>
      </c>
      <c r="S521" s="15">
        <f t="shared" si="23"/>
      </c>
      <c r="T521"/>
      <c r="U521"/>
      <c r="V521"/>
      <c r="W521"/>
      <c r="X521"/>
    </row>
    <row r="522" spans="2:24" ht="12.75" customHeight="1">
      <c r="B522" s="48">
        <f t="shared" si="21"/>
      </c>
      <c r="H522"/>
      <c r="I522"/>
      <c r="J522"/>
      <c r="K522"/>
      <c r="L522"/>
      <c r="M522"/>
      <c r="N522"/>
      <c r="O522"/>
      <c r="P522"/>
      <c r="Q522"/>
      <c r="R522" s="87">
        <f t="shared" si="22"/>
      </c>
      <c r="S522" s="15">
        <f t="shared" si="23"/>
      </c>
      <c r="T522"/>
      <c r="U522"/>
      <c r="V522"/>
      <c r="W522"/>
      <c r="X522"/>
    </row>
    <row r="523" spans="2:24" ht="12.75" customHeight="1">
      <c r="B523" s="48">
        <f aca="true" t="shared" si="24" ref="B523:B586">IF(ISBLANK(C523),"",B522+1)</f>
      </c>
      <c r="H523"/>
      <c r="I523"/>
      <c r="J523"/>
      <c r="K523"/>
      <c r="L523"/>
      <c r="M523"/>
      <c r="N523"/>
      <c r="O523"/>
      <c r="P523"/>
      <c r="Q523"/>
      <c r="R523" s="87">
        <f t="shared" si="22"/>
      </c>
      <c r="S523" s="15">
        <f t="shared" si="23"/>
      </c>
      <c r="T523"/>
      <c r="U523"/>
      <c r="V523"/>
      <c r="W523"/>
      <c r="X523"/>
    </row>
    <row r="524" spans="2:24" ht="12.75" customHeight="1">
      <c r="B524" s="48">
        <f t="shared" si="24"/>
      </c>
      <c r="H524"/>
      <c r="I524"/>
      <c r="J524"/>
      <c r="K524"/>
      <c r="L524"/>
      <c r="M524"/>
      <c r="N524"/>
      <c r="O524"/>
      <c r="P524"/>
      <c r="Q524"/>
      <c r="R524" s="87">
        <f aca="true" t="shared" si="25" ref="R524:R587">IF(ISBLANK(C524),"",VLOOKUP(C524,PlayerData,62,FALSE))</f>
      </c>
      <c r="S524" s="15">
        <f aca="true" t="shared" si="26" ref="S524:S587">IF(ISBLANK(C524),"",VLOOKUP(C524,PlayerData,63,FALSE))</f>
      </c>
      <c r="T524"/>
      <c r="U524"/>
      <c r="V524"/>
      <c r="W524"/>
      <c r="X524"/>
    </row>
    <row r="525" spans="2:24" ht="12.75" customHeight="1">
      <c r="B525" s="48">
        <f t="shared" si="24"/>
      </c>
      <c r="H525"/>
      <c r="I525"/>
      <c r="J525"/>
      <c r="K525"/>
      <c r="L525"/>
      <c r="M525"/>
      <c r="N525"/>
      <c r="O525"/>
      <c r="P525"/>
      <c r="Q525"/>
      <c r="R525" s="87">
        <f t="shared" si="25"/>
      </c>
      <c r="S525" s="15">
        <f t="shared" si="26"/>
      </c>
      <c r="T525"/>
      <c r="U525"/>
      <c r="V525"/>
      <c r="W525"/>
      <c r="X525"/>
    </row>
    <row r="526" spans="2:24" ht="12.75" customHeight="1">
      <c r="B526" s="48">
        <f t="shared" si="24"/>
      </c>
      <c r="H526"/>
      <c r="I526"/>
      <c r="J526"/>
      <c r="K526"/>
      <c r="L526"/>
      <c r="M526"/>
      <c r="N526"/>
      <c r="O526"/>
      <c r="P526"/>
      <c r="Q526"/>
      <c r="R526" s="87">
        <f t="shared" si="25"/>
      </c>
      <c r="S526" s="15">
        <f t="shared" si="26"/>
      </c>
      <c r="T526"/>
      <c r="U526"/>
      <c r="V526"/>
      <c r="W526"/>
      <c r="X526"/>
    </row>
    <row r="527" spans="2:24" ht="12.75" customHeight="1">
      <c r="B527" s="48">
        <f t="shared" si="24"/>
      </c>
      <c r="H527"/>
      <c r="I527"/>
      <c r="J527"/>
      <c r="K527"/>
      <c r="L527"/>
      <c r="M527"/>
      <c r="N527"/>
      <c r="O527"/>
      <c r="P527"/>
      <c r="Q527"/>
      <c r="R527" s="87">
        <f t="shared" si="25"/>
      </c>
      <c r="S527" s="15">
        <f t="shared" si="26"/>
      </c>
      <c r="T527"/>
      <c r="U527"/>
      <c r="V527"/>
      <c r="W527"/>
      <c r="X527"/>
    </row>
    <row r="528" spans="2:24" ht="12.75" customHeight="1">
      <c r="B528" s="48">
        <f t="shared" si="24"/>
      </c>
      <c r="H528"/>
      <c r="I528"/>
      <c r="J528"/>
      <c r="K528"/>
      <c r="L528"/>
      <c r="M528"/>
      <c r="N528"/>
      <c r="O528"/>
      <c r="P528"/>
      <c r="Q528"/>
      <c r="R528" s="87">
        <f t="shared" si="25"/>
      </c>
      <c r="S528" s="15">
        <f t="shared" si="26"/>
      </c>
      <c r="T528"/>
      <c r="U528"/>
      <c r="V528"/>
      <c r="W528"/>
      <c r="X528"/>
    </row>
    <row r="529" spans="2:24" ht="12.75" customHeight="1">
      <c r="B529" s="48">
        <f t="shared" si="24"/>
      </c>
      <c r="H529"/>
      <c r="I529"/>
      <c r="J529"/>
      <c r="K529"/>
      <c r="L529"/>
      <c r="M529"/>
      <c r="N529"/>
      <c r="O529"/>
      <c r="P529"/>
      <c r="Q529"/>
      <c r="R529" s="87">
        <f t="shared" si="25"/>
      </c>
      <c r="S529" s="15">
        <f t="shared" si="26"/>
      </c>
      <c r="T529"/>
      <c r="U529"/>
      <c r="V529"/>
      <c r="W529"/>
      <c r="X529"/>
    </row>
    <row r="530" spans="2:24" ht="12.75" customHeight="1">
      <c r="B530" s="48">
        <f t="shared" si="24"/>
      </c>
      <c r="H530"/>
      <c r="I530"/>
      <c r="J530"/>
      <c r="K530"/>
      <c r="L530"/>
      <c r="M530"/>
      <c r="N530"/>
      <c r="O530"/>
      <c r="P530"/>
      <c r="Q530"/>
      <c r="R530" s="87">
        <f t="shared" si="25"/>
      </c>
      <c r="S530" s="15">
        <f t="shared" si="26"/>
      </c>
      <c r="T530"/>
      <c r="U530"/>
      <c r="V530"/>
      <c r="W530"/>
      <c r="X530"/>
    </row>
    <row r="531" spans="2:24" ht="12.75" customHeight="1">
      <c r="B531" s="48">
        <f t="shared" si="24"/>
      </c>
      <c r="H531"/>
      <c r="I531"/>
      <c r="J531"/>
      <c r="K531"/>
      <c r="L531"/>
      <c r="M531"/>
      <c r="N531"/>
      <c r="O531"/>
      <c r="P531"/>
      <c r="Q531"/>
      <c r="R531" s="87">
        <f t="shared" si="25"/>
      </c>
      <c r="S531" s="15">
        <f t="shared" si="26"/>
      </c>
      <c r="T531"/>
      <c r="U531"/>
      <c r="V531"/>
      <c r="W531"/>
      <c r="X531"/>
    </row>
    <row r="532" spans="2:24" ht="12.75" customHeight="1">
      <c r="B532" s="48">
        <f t="shared" si="24"/>
      </c>
      <c r="H532"/>
      <c r="I532"/>
      <c r="J532"/>
      <c r="K532"/>
      <c r="L532"/>
      <c r="M532"/>
      <c r="N532"/>
      <c r="O532"/>
      <c r="P532"/>
      <c r="Q532"/>
      <c r="R532" s="87">
        <f t="shared" si="25"/>
      </c>
      <c r="S532" s="15">
        <f t="shared" si="26"/>
      </c>
      <c r="T532"/>
      <c r="U532"/>
      <c r="V532"/>
      <c r="W532"/>
      <c r="X532"/>
    </row>
    <row r="533" spans="2:24" ht="12.75" customHeight="1">
      <c r="B533" s="48">
        <f t="shared" si="24"/>
      </c>
      <c r="H533"/>
      <c r="I533"/>
      <c r="J533"/>
      <c r="K533"/>
      <c r="L533"/>
      <c r="M533"/>
      <c r="N533"/>
      <c r="O533"/>
      <c r="P533"/>
      <c r="Q533"/>
      <c r="R533" s="87">
        <f t="shared" si="25"/>
      </c>
      <c r="S533" s="15">
        <f t="shared" si="26"/>
      </c>
      <c r="T533"/>
      <c r="U533"/>
      <c r="V533"/>
      <c r="W533"/>
      <c r="X533"/>
    </row>
    <row r="534" spans="2:24" ht="12.75" customHeight="1">
      <c r="B534" s="48">
        <f t="shared" si="24"/>
      </c>
      <c r="H534"/>
      <c r="I534"/>
      <c r="J534"/>
      <c r="K534"/>
      <c r="L534"/>
      <c r="M534"/>
      <c r="N534"/>
      <c r="O534"/>
      <c r="P534"/>
      <c r="Q534"/>
      <c r="R534" s="87">
        <f t="shared" si="25"/>
      </c>
      <c r="S534" s="15">
        <f t="shared" si="26"/>
      </c>
      <c r="T534"/>
      <c r="U534"/>
      <c r="V534"/>
      <c r="W534"/>
      <c r="X534"/>
    </row>
    <row r="535" spans="2:24" ht="12.75" customHeight="1">
      <c r="B535" s="48">
        <f t="shared" si="24"/>
      </c>
      <c r="H535"/>
      <c r="I535"/>
      <c r="J535"/>
      <c r="K535"/>
      <c r="L535"/>
      <c r="M535"/>
      <c r="N535"/>
      <c r="O535"/>
      <c r="P535"/>
      <c r="Q535"/>
      <c r="R535" s="87">
        <f t="shared" si="25"/>
      </c>
      <c r="S535" s="15">
        <f t="shared" si="26"/>
      </c>
      <c r="T535"/>
      <c r="U535"/>
      <c r="V535"/>
      <c r="W535"/>
      <c r="X535"/>
    </row>
    <row r="536" spans="2:24" ht="12.75" customHeight="1">
      <c r="B536" s="48">
        <f t="shared" si="24"/>
      </c>
      <c r="H536"/>
      <c r="I536"/>
      <c r="J536"/>
      <c r="K536"/>
      <c r="L536"/>
      <c r="M536"/>
      <c r="N536"/>
      <c r="O536"/>
      <c r="P536"/>
      <c r="Q536"/>
      <c r="R536" s="87">
        <f t="shared" si="25"/>
      </c>
      <c r="S536" s="15">
        <f t="shared" si="26"/>
      </c>
      <c r="T536"/>
      <c r="U536"/>
      <c r="V536"/>
      <c r="W536"/>
      <c r="X536"/>
    </row>
    <row r="537" spans="2:24" ht="12.75" customHeight="1">
      <c r="B537" s="48">
        <f t="shared" si="24"/>
      </c>
      <c r="H537"/>
      <c r="I537"/>
      <c r="J537"/>
      <c r="K537"/>
      <c r="L537"/>
      <c r="M537"/>
      <c r="N537"/>
      <c r="O537"/>
      <c r="P537"/>
      <c r="Q537"/>
      <c r="R537" s="87">
        <f t="shared" si="25"/>
      </c>
      <c r="S537" s="15">
        <f t="shared" si="26"/>
      </c>
      <c r="T537"/>
      <c r="U537"/>
      <c r="V537"/>
      <c r="W537"/>
      <c r="X537"/>
    </row>
    <row r="538" spans="2:24" ht="12.75" customHeight="1">
      <c r="B538" s="48">
        <f t="shared" si="24"/>
      </c>
      <c r="H538"/>
      <c r="I538"/>
      <c r="J538"/>
      <c r="K538"/>
      <c r="L538"/>
      <c r="M538"/>
      <c r="N538"/>
      <c r="O538"/>
      <c r="P538"/>
      <c r="Q538"/>
      <c r="R538" s="87">
        <f t="shared" si="25"/>
      </c>
      <c r="S538" s="15">
        <f t="shared" si="26"/>
      </c>
      <c r="T538"/>
      <c r="U538"/>
      <c r="V538"/>
      <c r="W538"/>
      <c r="X538"/>
    </row>
    <row r="539" spans="2:24" ht="12.75" customHeight="1">
      <c r="B539" s="48">
        <f t="shared" si="24"/>
      </c>
      <c r="H539"/>
      <c r="I539"/>
      <c r="J539"/>
      <c r="K539"/>
      <c r="L539"/>
      <c r="M539"/>
      <c r="N539"/>
      <c r="O539"/>
      <c r="P539"/>
      <c r="Q539"/>
      <c r="R539" s="87">
        <f t="shared" si="25"/>
      </c>
      <c r="S539" s="15">
        <f t="shared" si="26"/>
      </c>
      <c r="T539"/>
      <c r="U539"/>
      <c r="V539"/>
      <c r="W539"/>
      <c r="X539"/>
    </row>
    <row r="540" spans="2:24" ht="12.75" customHeight="1">
      <c r="B540" s="48">
        <f t="shared" si="24"/>
      </c>
      <c r="H540"/>
      <c r="I540"/>
      <c r="J540"/>
      <c r="K540"/>
      <c r="L540"/>
      <c r="M540"/>
      <c r="N540"/>
      <c r="O540"/>
      <c r="P540"/>
      <c r="Q540"/>
      <c r="R540" s="87">
        <f t="shared" si="25"/>
      </c>
      <c r="S540" s="15">
        <f t="shared" si="26"/>
      </c>
      <c r="T540"/>
      <c r="U540"/>
      <c r="V540"/>
      <c r="W540"/>
      <c r="X540"/>
    </row>
    <row r="541" spans="2:24" ht="12.75" customHeight="1">
      <c r="B541" s="48">
        <f t="shared" si="24"/>
      </c>
      <c r="H541"/>
      <c r="I541"/>
      <c r="J541"/>
      <c r="K541"/>
      <c r="L541"/>
      <c r="M541"/>
      <c r="N541"/>
      <c r="O541"/>
      <c r="P541"/>
      <c r="Q541"/>
      <c r="R541" s="87">
        <f t="shared" si="25"/>
      </c>
      <c r="S541" s="15">
        <f t="shared" si="26"/>
      </c>
      <c r="T541"/>
      <c r="U541"/>
      <c r="V541"/>
      <c r="W541"/>
      <c r="X541"/>
    </row>
    <row r="542" spans="2:24" ht="12.75" customHeight="1">
      <c r="B542" s="48">
        <f t="shared" si="24"/>
      </c>
      <c r="H542"/>
      <c r="I542"/>
      <c r="J542"/>
      <c r="K542"/>
      <c r="L542"/>
      <c r="M542"/>
      <c r="N542"/>
      <c r="O542"/>
      <c r="P542"/>
      <c r="Q542"/>
      <c r="R542" s="87">
        <f t="shared" si="25"/>
      </c>
      <c r="S542" s="15">
        <f t="shared" si="26"/>
      </c>
      <c r="T542"/>
      <c r="U542"/>
      <c r="V542"/>
      <c r="W542"/>
      <c r="X542"/>
    </row>
    <row r="543" spans="2:24" ht="12.75" customHeight="1">
      <c r="B543" s="48">
        <f t="shared" si="24"/>
      </c>
      <c r="H543"/>
      <c r="I543"/>
      <c r="J543"/>
      <c r="K543"/>
      <c r="L543"/>
      <c r="M543"/>
      <c r="N543"/>
      <c r="O543"/>
      <c r="P543"/>
      <c r="Q543"/>
      <c r="R543" s="87">
        <f t="shared" si="25"/>
      </c>
      <c r="S543" s="15">
        <f t="shared" si="26"/>
      </c>
      <c r="T543"/>
      <c r="U543"/>
      <c r="V543"/>
      <c r="W543"/>
      <c r="X543"/>
    </row>
    <row r="544" spans="2:24" ht="12.75" customHeight="1">
      <c r="B544" s="48">
        <f t="shared" si="24"/>
      </c>
      <c r="H544"/>
      <c r="I544"/>
      <c r="J544"/>
      <c r="K544"/>
      <c r="L544"/>
      <c r="M544"/>
      <c r="N544"/>
      <c r="O544"/>
      <c r="P544"/>
      <c r="Q544"/>
      <c r="R544" s="87">
        <f t="shared" si="25"/>
      </c>
      <c r="S544" s="15">
        <f t="shared" si="26"/>
      </c>
      <c r="T544"/>
      <c r="U544"/>
      <c r="V544"/>
      <c r="W544"/>
      <c r="X544"/>
    </row>
    <row r="545" spans="2:24" ht="12.75" customHeight="1">
      <c r="B545" s="48">
        <f t="shared" si="24"/>
      </c>
      <c r="H545"/>
      <c r="I545"/>
      <c r="J545"/>
      <c r="K545"/>
      <c r="L545"/>
      <c r="M545"/>
      <c r="N545"/>
      <c r="O545"/>
      <c r="P545"/>
      <c r="Q545"/>
      <c r="R545" s="87">
        <f t="shared" si="25"/>
      </c>
      <c r="S545" s="15">
        <f t="shared" si="26"/>
      </c>
      <c r="T545"/>
      <c r="U545"/>
      <c r="V545"/>
      <c r="W545"/>
      <c r="X545"/>
    </row>
    <row r="546" spans="2:24" ht="12.75" customHeight="1">
      <c r="B546" s="48">
        <f t="shared" si="24"/>
      </c>
      <c r="H546"/>
      <c r="I546"/>
      <c r="J546"/>
      <c r="K546"/>
      <c r="L546"/>
      <c r="M546"/>
      <c r="N546"/>
      <c r="O546"/>
      <c r="P546"/>
      <c r="Q546"/>
      <c r="R546" s="87">
        <f t="shared" si="25"/>
      </c>
      <c r="S546" s="15">
        <f t="shared" si="26"/>
      </c>
      <c r="T546"/>
      <c r="U546"/>
      <c r="V546"/>
      <c r="W546"/>
      <c r="X546"/>
    </row>
    <row r="547" spans="2:24" ht="12.75" customHeight="1">
      <c r="B547" s="48">
        <f t="shared" si="24"/>
      </c>
      <c r="H547"/>
      <c r="I547"/>
      <c r="J547"/>
      <c r="K547"/>
      <c r="L547"/>
      <c r="M547"/>
      <c r="N547"/>
      <c r="O547"/>
      <c r="P547"/>
      <c r="Q547"/>
      <c r="R547" s="87">
        <f t="shared" si="25"/>
      </c>
      <c r="S547" s="15">
        <f t="shared" si="26"/>
      </c>
      <c r="T547"/>
      <c r="U547"/>
      <c r="V547"/>
      <c r="W547"/>
      <c r="X547"/>
    </row>
    <row r="548" spans="2:24" ht="12.75" customHeight="1">
      <c r="B548" s="48">
        <f t="shared" si="24"/>
      </c>
      <c r="H548"/>
      <c r="I548"/>
      <c r="J548"/>
      <c r="K548"/>
      <c r="L548"/>
      <c r="M548"/>
      <c r="N548"/>
      <c r="O548"/>
      <c r="P548"/>
      <c r="Q548"/>
      <c r="R548" s="87">
        <f t="shared" si="25"/>
      </c>
      <c r="S548" s="15">
        <f t="shared" si="26"/>
      </c>
      <c r="T548"/>
      <c r="U548"/>
      <c r="V548"/>
      <c r="W548"/>
      <c r="X548"/>
    </row>
    <row r="549" spans="2:24" ht="12.75" customHeight="1">
      <c r="B549" s="48">
        <f t="shared" si="24"/>
      </c>
      <c r="H549"/>
      <c r="I549"/>
      <c r="J549"/>
      <c r="K549"/>
      <c r="L549"/>
      <c r="M549"/>
      <c r="N549"/>
      <c r="O549"/>
      <c r="P549"/>
      <c r="Q549"/>
      <c r="R549" s="87">
        <f t="shared" si="25"/>
      </c>
      <c r="S549" s="15">
        <f t="shared" si="26"/>
      </c>
      <c r="T549"/>
      <c r="U549"/>
      <c r="V549"/>
      <c r="W549"/>
      <c r="X549"/>
    </row>
    <row r="550" spans="2:24" ht="12.75" customHeight="1">
      <c r="B550" s="48">
        <f t="shared" si="24"/>
      </c>
      <c r="H550"/>
      <c r="I550"/>
      <c r="J550"/>
      <c r="K550"/>
      <c r="L550"/>
      <c r="M550"/>
      <c r="N550"/>
      <c r="O550"/>
      <c r="P550"/>
      <c r="Q550"/>
      <c r="R550" s="87">
        <f t="shared" si="25"/>
      </c>
      <c r="S550" s="15">
        <f t="shared" si="26"/>
      </c>
      <c r="T550"/>
      <c r="U550"/>
      <c r="V550"/>
      <c r="W550"/>
      <c r="X550"/>
    </row>
    <row r="551" spans="2:24" ht="12.75" customHeight="1">
      <c r="B551" s="48">
        <f t="shared" si="24"/>
      </c>
      <c r="H551"/>
      <c r="I551"/>
      <c r="J551"/>
      <c r="K551"/>
      <c r="L551"/>
      <c r="M551"/>
      <c r="N551"/>
      <c r="O551"/>
      <c r="P551"/>
      <c r="Q551"/>
      <c r="R551" s="14">
        <f t="shared" si="25"/>
      </c>
      <c r="S551" s="15">
        <f t="shared" si="26"/>
      </c>
      <c r="T551"/>
      <c r="U551"/>
      <c r="V551"/>
      <c r="W551"/>
      <c r="X551"/>
    </row>
    <row r="552" spans="2:24" ht="12.75" customHeight="1">
      <c r="B552" s="48">
        <f t="shared" si="24"/>
      </c>
      <c r="H552"/>
      <c r="I552"/>
      <c r="J552"/>
      <c r="K552"/>
      <c r="L552"/>
      <c r="M552"/>
      <c r="N552"/>
      <c r="O552"/>
      <c r="P552"/>
      <c r="Q552"/>
      <c r="R552" s="14">
        <f t="shared" si="25"/>
      </c>
      <c r="S552" s="15">
        <f t="shared" si="26"/>
      </c>
      <c r="T552"/>
      <c r="U552"/>
      <c r="V552"/>
      <c r="W552"/>
      <c r="X552"/>
    </row>
    <row r="553" spans="2:24" ht="12.75" customHeight="1">
      <c r="B553" s="48">
        <f t="shared" si="24"/>
      </c>
      <c r="H553"/>
      <c r="I553"/>
      <c r="J553"/>
      <c r="K553"/>
      <c r="L553"/>
      <c r="M553"/>
      <c r="N553"/>
      <c r="O553"/>
      <c r="P553"/>
      <c r="Q553"/>
      <c r="R553" s="14">
        <f t="shared" si="25"/>
      </c>
      <c r="S553" s="15">
        <f t="shared" si="26"/>
      </c>
      <c r="T553"/>
      <c r="U553"/>
      <c r="V553"/>
      <c r="W553"/>
      <c r="X553"/>
    </row>
    <row r="554" spans="2:24" ht="12.75" customHeight="1">
      <c r="B554" s="48">
        <f t="shared" si="24"/>
      </c>
      <c r="H554"/>
      <c r="I554"/>
      <c r="J554"/>
      <c r="K554"/>
      <c r="L554"/>
      <c r="M554"/>
      <c r="N554"/>
      <c r="O554"/>
      <c r="P554"/>
      <c r="Q554"/>
      <c r="R554" s="14">
        <f t="shared" si="25"/>
      </c>
      <c r="S554" s="15">
        <f t="shared" si="26"/>
      </c>
      <c r="T554"/>
      <c r="U554"/>
      <c r="V554"/>
      <c r="W554"/>
      <c r="X554"/>
    </row>
    <row r="555" spans="2:24" ht="12.75" customHeight="1">
      <c r="B555" s="48">
        <f t="shared" si="24"/>
      </c>
      <c r="H555"/>
      <c r="I555"/>
      <c r="J555"/>
      <c r="K555"/>
      <c r="L555"/>
      <c r="M555"/>
      <c r="N555"/>
      <c r="O555"/>
      <c r="P555"/>
      <c r="Q555"/>
      <c r="R555" s="14">
        <f t="shared" si="25"/>
      </c>
      <c r="S555" s="15">
        <f t="shared" si="26"/>
      </c>
      <c r="T555"/>
      <c r="U555"/>
      <c r="V555"/>
      <c r="W555"/>
      <c r="X555"/>
    </row>
    <row r="556" spans="2:24" ht="12.75" customHeight="1">
      <c r="B556" s="48">
        <f t="shared" si="24"/>
      </c>
      <c r="H556"/>
      <c r="I556"/>
      <c r="J556"/>
      <c r="K556"/>
      <c r="L556"/>
      <c r="M556"/>
      <c r="N556"/>
      <c r="O556"/>
      <c r="P556"/>
      <c r="Q556"/>
      <c r="R556" s="14">
        <f t="shared" si="25"/>
      </c>
      <c r="S556" s="15">
        <f t="shared" si="26"/>
      </c>
      <c r="T556"/>
      <c r="U556"/>
      <c r="V556"/>
      <c r="W556"/>
      <c r="X556"/>
    </row>
    <row r="557" spans="2:24" ht="12.75" customHeight="1">
      <c r="B557" s="48">
        <f t="shared" si="24"/>
      </c>
      <c r="H557"/>
      <c r="I557"/>
      <c r="J557"/>
      <c r="K557"/>
      <c r="L557"/>
      <c r="M557"/>
      <c r="N557"/>
      <c r="O557"/>
      <c r="P557"/>
      <c r="Q557"/>
      <c r="R557" s="14">
        <f t="shared" si="25"/>
      </c>
      <c r="S557" s="15">
        <f t="shared" si="26"/>
      </c>
      <c r="T557"/>
      <c r="U557"/>
      <c r="V557"/>
      <c r="W557"/>
      <c r="X557"/>
    </row>
    <row r="558" spans="2:24" ht="12.75" customHeight="1">
      <c r="B558" s="48">
        <f t="shared" si="24"/>
      </c>
      <c r="H558"/>
      <c r="I558"/>
      <c r="J558"/>
      <c r="K558"/>
      <c r="L558"/>
      <c r="M558"/>
      <c r="N558"/>
      <c r="O558"/>
      <c r="P558"/>
      <c r="Q558"/>
      <c r="R558" s="14">
        <f t="shared" si="25"/>
      </c>
      <c r="S558" s="15">
        <f t="shared" si="26"/>
      </c>
      <c r="T558"/>
      <c r="U558"/>
      <c r="V558"/>
      <c r="W558"/>
      <c r="X558"/>
    </row>
    <row r="559" spans="2:24" ht="12.75" customHeight="1">
      <c r="B559" s="48">
        <f t="shared" si="24"/>
      </c>
      <c r="D559" s="9"/>
      <c r="E559" s="9"/>
      <c r="F559" s="9"/>
      <c r="G559" s="9"/>
      <c r="H559" s="9"/>
      <c r="I559" s="9"/>
      <c r="J559" s="78"/>
      <c r="K559" s="73"/>
      <c r="L559" s="73"/>
      <c r="M559" s="73"/>
      <c r="N559" s="73"/>
      <c r="O559" s="73"/>
      <c r="P559" s="73"/>
      <c r="Q559" s="68"/>
      <c r="R559" s="14">
        <f t="shared" si="25"/>
      </c>
      <c r="S559" s="15">
        <f t="shared" si="26"/>
      </c>
      <c r="T559"/>
      <c r="U559"/>
      <c r="V559"/>
      <c r="W559"/>
      <c r="X559"/>
    </row>
    <row r="560" spans="2:24" ht="12.75" customHeight="1">
      <c r="B560" s="48">
        <f t="shared" si="24"/>
      </c>
      <c r="D560" s="9"/>
      <c r="E560" s="9"/>
      <c r="F560" s="9"/>
      <c r="G560" s="9"/>
      <c r="H560" s="9"/>
      <c r="I560" s="9"/>
      <c r="J560" s="78"/>
      <c r="K560" s="73"/>
      <c r="L560" s="73"/>
      <c r="M560" s="73"/>
      <c r="N560" s="73"/>
      <c r="O560" s="73"/>
      <c r="P560" s="73"/>
      <c r="Q560" s="68"/>
      <c r="R560" s="14">
        <f t="shared" si="25"/>
      </c>
      <c r="S560" s="15">
        <f t="shared" si="26"/>
      </c>
      <c r="T560"/>
      <c r="U560"/>
      <c r="V560"/>
      <c r="W560"/>
      <c r="X560"/>
    </row>
    <row r="561" spans="2:24" ht="12.75" customHeight="1">
      <c r="B561" s="48">
        <f t="shared" si="24"/>
      </c>
      <c r="D561" s="9"/>
      <c r="E561" s="9"/>
      <c r="F561" s="9"/>
      <c r="G561" s="9"/>
      <c r="H561" s="9"/>
      <c r="I561" s="9"/>
      <c r="J561" s="78"/>
      <c r="K561" s="73"/>
      <c r="L561" s="73"/>
      <c r="M561" s="73"/>
      <c r="N561" s="73"/>
      <c r="O561" s="73"/>
      <c r="P561" s="73"/>
      <c r="Q561" s="68"/>
      <c r="R561" s="14">
        <f t="shared" si="25"/>
      </c>
      <c r="S561" s="15">
        <f t="shared" si="26"/>
      </c>
      <c r="T561"/>
      <c r="U561"/>
      <c r="V561"/>
      <c r="W561"/>
      <c r="X561"/>
    </row>
    <row r="562" spans="2:24" ht="12.75" customHeight="1">
      <c r="B562" s="48">
        <f t="shared" si="24"/>
      </c>
      <c r="D562" s="9"/>
      <c r="E562" s="9"/>
      <c r="F562" s="9"/>
      <c r="G562" s="9"/>
      <c r="H562" s="9"/>
      <c r="I562" s="9"/>
      <c r="J562" s="78"/>
      <c r="K562" s="73"/>
      <c r="L562" s="73"/>
      <c r="M562" s="73"/>
      <c r="N562" s="73"/>
      <c r="O562" s="73"/>
      <c r="P562" s="73"/>
      <c r="Q562" s="68"/>
      <c r="R562" s="14">
        <f t="shared" si="25"/>
      </c>
      <c r="S562" s="15">
        <f t="shared" si="26"/>
      </c>
      <c r="T562"/>
      <c r="U562"/>
      <c r="V562"/>
      <c r="W562"/>
      <c r="X562"/>
    </row>
    <row r="563" spans="2:24" ht="12.75" customHeight="1">
      <c r="B563" s="48">
        <f t="shared" si="24"/>
      </c>
      <c r="D563" s="9"/>
      <c r="E563" s="9"/>
      <c r="F563" s="9"/>
      <c r="G563" s="9"/>
      <c r="H563" s="9"/>
      <c r="I563" s="9"/>
      <c r="J563" s="78"/>
      <c r="K563" s="73"/>
      <c r="L563" s="73"/>
      <c r="M563" s="73"/>
      <c r="N563" s="73"/>
      <c r="O563" s="73"/>
      <c r="P563" s="73"/>
      <c r="Q563" s="68"/>
      <c r="R563" s="14">
        <f t="shared" si="25"/>
      </c>
      <c r="S563" s="15">
        <f t="shared" si="26"/>
      </c>
      <c r="T563"/>
      <c r="U563"/>
      <c r="V563"/>
      <c r="W563"/>
      <c r="X563"/>
    </row>
    <row r="564" spans="2:24" ht="12.75" customHeight="1">
      <c r="B564" s="48">
        <f t="shared" si="24"/>
      </c>
      <c r="D564" s="9"/>
      <c r="E564" s="9"/>
      <c r="F564" s="9"/>
      <c r="G564" s="9"/>
      <c r="H564" s="9"/>
      <c r="I564" s="9"/>
      <c r="J564" s="78"/>
      <c r="K564" s="73"/>
      <c r="L564" s="73"/>
      <c r="M564" s="73"/>
      <c r="N564" s="73"/>
      <c r="O564" s="73"/>
      <c r="P564" s="73"/>
      <c r="Q564" s="68"/>
      <c r="R564" s="14">
        <f t="shared" si="25"/>
      </c>
      <c r="S564" s="15">
        <f t="shared" si="26"/>
      </c>
      <c r="T564"/>
      <c r="U564"/>
      <c r="V564"/>
      <c r="W564"/>
      <c r="X564"/>
    </row>
    <row r="565" spans="2:24" ht="12.75" customHeight="1">
      <c r="B565" s="48">
        <f t="shared" si="24"/>
      </c>
      <c r="D565" s="9"/>
      <c r="E565" s="9"/>
      <c r="F565" s="9"/>
      <c r="G565" s="9"/>
      <c r="H565" s="9"/>
      <c r="I565" s="9"/>
      <c r="J565" s="78"/>
      <c r="K565" s="73"/>
      <c r="L565" s="73"/>
      <c r="M565" s="73"/>
      <c r="N565" s="73"/>
      <c r="O565" s="73"/>
      <c r="P565" s="73"/>
      <c r="Q565" s="68"/>
      <c r="R565" s="14">
        <f t="shared" si="25"/>
      </c>
      <c r="S565" s="15">
        <f t="shared" si="26"/>
      </c>
      <c r="T565"/>
      <c r="U565"/>
      <c r="V565"/>
      <c r="W565"/>
      <c r="X565"/>
    </row>
    <row r="566" spans="2:24" ht="12.75" customHeight="1">
      <c r="B566" s="48">
        <f t="shared" si="24"/>
      </c>
      <c r="D566" s="9"/>
      <c r="E566" s="9"/>
      <c r="F566" s="9"/>
      <c r="G566" s="9"/>
      <c r="H566" s="9"/>
      <c r="I566" s="9"/>
      <c r="J566" s="78"/>
      <c r="K566" s="73"/>
      <c r="L566" s="73"/>
      <c r="M566" s="73"/>
      <c r="N566" s="73"/>
      <c r="O566" s="73"/>
      <c r="P566" s="73"/>
      <c r="Q566" s="68"/>
      <c r="R566" s="14">
        <f t="shared" si="25"/>
      </c>
      <c r="S566" s="15">
        <f t="shared" si="26"/>
      </c>
      <c r="T566"/>
      <c r="U566"/>
      <c r="V566"/>
      <c r="W566"/>
      <c r="X566"/>
    </row>
    <row r="567" spans="2:24" ht="12.75" customHeight="1">
      <c r="B567" s="48">
        <f t="shared" si="24"/>
      </c>
      <c r="D567" s="9"/>
      <c r="E567" s="9"/>
      <c r="F567" s="9"/>
      <c r="G567" s="9"/>
      <c r="H567" s="9"/>
      <c r="I567" s="9"/>
      <c r="J567" s="78"/>
      <c r="K567" s="73"/>
      <c r="L567" s="73"/>
      <c r="M567" s="73"/>
      <c r="N567" s="73"/>
      <c r="O567" s="73"/>
      <c r="P567" s="73"/>
      <c r="Q567" s="68"/>
      <c r="R567" s="14">
        <f t="shared" si="25"/>
      </c>
      <c r="S567" s="15">
        <f t="shared" si="26"/>
      </c>
      <c r="T567"/>
      <c r="U567"/>
      <c r="V567"/>
      <c r="W567"/>
      <c r="X567"/>
    </row>
    <row r="568" spans="2:24" ht="12.75" customHeight="1">
      <c r="B568" s="48">
        <f t="shared" si="24"/>
      </c>
      <c r="D568" s="9"/>
      <c r="E568" s="9"/>
      <c r="F568" s="9"/>
      <c r="G568" s="9"/>
      <c r="H568" s="9"/>
      <c r="I568" s="9"/>
      <c r="J568" s="78"/>
      <c r="K568" s="73"/>
      <c r="L568" s="73"/>
      <c r="M568" s="73"/>
      <c r="N568" s="73"/>
      <c r="O568" s="73"/>
      <c r="P568" s="73"/>
      <c r="Q568" s="68"/>
      <c r="R568" s="14">
        <f t="shared" si="25"/>
      </c>
      <c r="S568" s="15">
        <f t="shared" si="26"/>
      </c>
      <c r="T568"/>
      <c r="U568"/>
      <c r="V568"/>
      <c r="W568"/>
      <c r="X568"/>
    </row>
    <row r="569" spans="2:24" ht="12.75" customHeight="1">
      <c r="B569" s="48">
        <f t="shared" si="24"/>
      </c>
      <c r="D569" s="9"/>
      <c r="E569" s="9"/>
      <c r="F569" s="9"/>
      <c r="G569" s="9"/>
      <c r="H569" s="9"/>
      <c r="I569" s="9"/>
      <c r="J569" s="78"/>
      <c r="K569" s="73"/>
      <c r="L569" s="73"/>
      <c r="M569" s="73"/>
      <c r="N569" s="73"/>
      <c r="O569" s="73"/>
      <c r="P569" s="73"/>
      <c r="Q569" s="68"/>
      <c r="R569" s="14">
        <f t="shared" si="25"/>
      </c>
      <c r="S569" s="15">
        <f t="shared" si="26"/>
      </c>
      <c r="T569"/>
      <c r="U569"/>
      <c r="V569"/>
      <c r="W569"/>
      <c r="X569"/>
    </row>
    <row r="570" spans="2:24" ht="12.75" customHeight="1">
      <c r="B570" s="48">
        <f t="shared" si="24"/>
      </c>
      <c r="D570" s="9"/>
      <c r="E570" s="9"/>
      <c r="F570" s="9"/>
      <c r="G570" s="9"/>
      <c r="H570" s="9"/>
      <c r="I570" s="9"/>
      <c r="J570" s="78"/>
      <c r="K570" s="73"/>
      <c r="L570" s="73"/>
      <c r="M570" s="73"/>
      <c r="N570" s="73"/>
      <c r="O570" s="73"/>
      <c r="P570" s="73"/>
      <c r="Q570" s="68"/>
      <c r="R570" s="14">
        <f t="shared" si="25"/>
      </c>
      <c r="S570" s="15">
        <f t="shared" si="26"/>
      </c>
      <c r="T570"/>
      <c r="U570"/>
      <c r="V570"/>
      <c r="W570"/>
      <c r="X570"/>
    </row>
    <row r="571" spans="2:24" ht="12.75" customHeight="1">
      <c r="B571" s="48">
        <f t="shared" si="24"/>
      </c>
      <c r="D571" s="9"/>
      <c r="E571" s="9"/>
      <c r="F571" s="9"/>
      <c r="G571" s="9"/>
      <c r="H571" s="9"/>
      <c r="I571" s="9"/>
      <c r="J571" s="78"/>
      <c r="K571" s="73"/>
      <c r="L571" s="73"/>
      <c r="M571" s="73"/>
      <c r="N571" s="73"/>
      <c r="O571" s="73"/>
      <c r="P571" s="73"/>
      <c r="Q571" s="68"/>
      <c r="R571" s="14">
        <f t="shared" si="25"/>
      </c>
      <c r="S571" s="15">
        <f t="shared" si="26"/>
      </c>
      <c r="T571"/>
      <c r="U571"/>
      <c r="V571"/>
      <c r="W571"/>
      <c r="X571"/>
    </row>
    <row r="572" spans="2:24" ht="12.75" customHeight="1">
      <c r="B572" s="48">
        <f t="shared" si="24"/>
      </c>
      <c r="D572" s="9"/>
      <c r="E572" s="9"/>
      <c r="F572" s="9"/>
      <c r="G572" s="9"/>
      <c r="H572" s="9"/>
      <c r="I572" s="9"/>
      <c r="J572" s="78"/>
      <c r="K572" s="73"/>
      <c r="L572" s="73"/>
      <c r="M572" s="73"/>
      <c r="N572" s="73"/>
      <c r="O572" s="73"/>
      <c r="P572" s="73"/>
      <c r="Q572" s="68"/>
      <c r="R572" s="14">
        <f t="shared" si="25"/>
      </c>
      <c r="S572" s="15">
        <f t="shared" si="26"/>
      </c>
      <c r="T572"/>
      <c r="U572"/>
      <c r="V572"/>
      <c r="W572"/>
      <c r="X572"/>
    </row>
    <row r="573" spans="2:24" ht="12.75" customHeight="1">
      <c r="B573" s="48">
        <f t="shared" si="24"/>
      </c>
      <c r="D573" s="9"/>
      <c r="E573" s="9"/>
      <c r="F573" s="9"/>
      <c r="G573" s="9"/>
      <c r="H573" s="9"/>
      <c r="I573" s="9"/>
      <c r="J573" s="78"/>
      <c r="K573" s="73"/>
      <c r="L573" s="73"/>
      <c r="M573" s="73"/>
      <c r="N573" s="73"/>
      <c r="O573" s="73"/>
      <c r="P573" s="73"/>
      <c r="Q573" s="68"/>
      <c r="R573" s="14">
        <f t="shared" si="25"/>
      </c>
      <c r="S573" s="15">
        <f t="shared" si="26"/>
      </c>
      <c r="T573"/>
      <c r="U573"/>
      <c r="V573"/>
      <c r="W573"/>
      <c r="X573"/>
    </row>
    <row r="574" spans="2:24" ht="12.75" customHeight="1">
      <c r="B574" s="48">
        <f t="shared" si="24"/>
      </c>
      <c r="D574" s="9"/>
      <c r="E574" s="9"/>
      <c r="F574" s="9"/>
      <c r="G574" s="9"/>
      <c r="H574" s="9"/>
      <c r="I574" s="9"/>
      <c r="J574" s="78"/>
      <c r="K574" s="73"/>
      <c r="L574" s="73"/>
      <c r="M574" s="73"/>
      <c r="N574" s="73"/>
      <c r="O574" s="73"/>
      <c r="P574" s="73"/>
      <c r="Q574" s="68"/>
      <c r="R574" s="14">
        <f t="shared" si="25"/>
      </c>
      <c r="S574" s="15">
        <f t="shared" si="26"/>
      </c>
      <c r="T574"/>
      <c r="U574"/>
      <c r="V574"/>
      <c r="W574"/>
      <c r="X574"/>
    </row>
    <row r="575" spans="2:24" ht="12.75" customHeight="1">
      <c r="B575" s="48">
        <f t="shared" si="24"/>
      </c>
      <c r="D575" s="9"/>
      <c r="E575" s="9"/>
      <c r="F575" s="9"/>
      <c r="G575" s="9"/>
      <c r="H575" s="9"/>
      <c r="I575" s="9"/>
      <c r="J575" s="78"/>
      <c r="K575" s="73"/>
      <c r="L575" s="73"/>
      <c r="M575" s="73"/>
      <c r="N575" s="73"/>
      <c r="O575" s="73"/>
      <c r="P575" s="73"/>
      <c r="Q575" s="68"/>
      <c r="R575" s="14">
        <f t="shared" si="25"/>
      </c>
      <c r="S575" s="15">
        <f t="shared" si="26"/>
      </c>
      <c r="T575"/>
      <c r="U575"/>
      <c r="V575"/>
      <c r="W575"/>
      <c r="X575"/>
    </row>
    <row r="576" spans="2:24" ht="12.75" customHeight="1">
      <c r="B576" s="48">
        <f t="shared" si="24"/>
      </c>
      <c r="D576" s="9"/>
      <c r="E576" s="9"/>
      <c r="F576" s="9"/>
      <c r="G576" s="9"/>
      <c r="H576" s="9"/>
      <c r="I576" s="9"/>
      <c r="J576" s="78"/>
      <c r="K576" s="73"/>
      <c r="L576" s="73"/>
      <c r="M576" s="73"/>
      <c r="N576" s="73"/>
      <c r="O576" s="73"/>
      <c r="P576" s="73"/>
      <c r="Q576" s="68"/>
      <c r="R576" s="14">
        <f t="shared" si="25"/>
      </c>
      <c r="S576" s="15">
        <f t="shared" si="26"/>
      </c>
      <c r="T576"/>
      <c r="U576"/>
      <c r="V576"/>
      <c r="W576"/>
      <c r="X576"/>
    </row>
    <row r="577" spans="2:24" ht="12.75" customHeight="1">
      <c r="B577" s="48">
        <f t="shared" si="24"/>
      </c>
      <c r="D577" s="9"/>
      <c r="E577" s="9"/>
      <c r="F577" s="9"/>
      <c r="G577" s="9"/>
      <c r="H577" s="9"/>
      <c r="I577" s="9"/>
      <c r="J577" s="78"/>
      <c r="K577" s="73"/>
      <c r="L577" s="73"/>
      <c r="M577" s="73"/>
      <c r="N577" s="73"/>
      <c r="O577" s="73"/>
      <c r="P577" s="73"/>
      <c r="Q577" s="68"/>
      <c r="R577" s="14">
        <f t="shared" si="25"/>
      </c>
      <c r="S577" s="15">
        <f t="shared" si="26"/>
      </c>
      <c r="T577"/>
      <c r="U577"/>
      <c r="V577"/>
      <c r="W577"/>
      <c r="X577"/>
    </row>
    <row r="578" spans="2:24" ht="12.75" customHeight="1">
      <c r="B578" s="48">
        <f t="shared" si="24"/>
      </c>
      <c r="D578" s="9"/>
      <c r="E578" s="9"/>
      <c r="F578" s="9"/>
      <c r="G578" s="9"/>
      <c r="H578" s="9"/>
      <c r="I578" s="9"/>
      <c r="J578" s="78"/>
      <c r="K578" s="73"/>
      <c r="L578" s="73"/>
      <c r="M578" s="73"/>
      <c r="N578" s="73"/>
      <c r="O578" s="73"/>
      <c r="P578" s="73"/>
      <c r="Q578" s="68"/>
      <c r="R578" s="14">
        <f t="shared" si="25"/>
      </c>
      <c r="S578" s="15">
        <f t="shared" si="26"/>
      </c>
      <c r="T578"/>
      <c r="U578"/>
      <c r="V578"/>
      <c r="W578"/>
      <c r="X578"/>
    </row>
    <row r="579" spans="2:24" ht="12.75" customHeight="1">
      <c r="B579" s="48">
        <f t="shared" si="24"/>
      </c>
      <c r="D579" s="9"/>
      <c r="E579" s="9"/>
      <c r="F579" s="9"/>
      <c r="G579" s="9"/>
      <c r="H579" s="9"/>
      <c r="I579" s="9"/>
      <c r="J579" s="78"/>
      <c r="K579" s="73"/>
      <c r="L579" s="73"/>
      <c r="M579" s="73"/>
      <c r="N579" s="73"/>
      <c r="O579" s="73"/>
      <c r="P579" s="73"/>
      <c r="Q579" s="68"/>
      <c r="R579" s="14">
        <f t="shared" si="25"/>
      </c>
      <c r="S579" s="15">
        <f t="shared" si="26"/>
      </c>
      <c r="T579"/>
      <c r="U579"/>
      <c r="V579"/>
      <c r="W579"/>
      <c r="X579"/>
    </row>
    <row r="580" spans="2:24" ht="12.75" customHeight="1">
      <c r="B580" s="48">
        <f t="shared" si="24"/>
      </c>
      <c r="D580" s="9"/>
      <c r="E580" s="9"/>
      <c r="F580" s="9"/>
      <c r="G580" s="9"/>
      <c r="H580" s="9"/>
      <c r="I580" s="9"/>
      <c r="J580" s="78"/>
      <c r="K580" s="73"/>
      <c r="L580" s="73"/>
      <c r="M580" s="73"/>
      <c r="N580" s="73"/>
      <c r="O580" s="73"/>
      <c r="P580" s="73"/>
      <c r="Q580" s="68"/>
      <c r="R580" s="14">
        <f t="shared" si="25"/>
      </c>
      <c r="S580" s="15">
        <f t="shared" si="26"/>
      </c>
      <c r="T580"/>
      <c r="U580"/>
      <c r="V580"/>
      <c r="W580"/>
      <c r="X580"/>
    </row>
    <row r="581" spans="2:24" ht="12.75" customHeight="1">
      <c r="B581" s="48">
        <f t="shared" si="24"/>
      </c>
      <c r="D581" s="9"/>
      <c r="E581" s="9"/>
      <c r="F581" s="9"/>
      <c r="G581" s="9"/>
      <c r="H581" s="9"/>
      <c r="I581" s="9"/>
      <c r="J581" s="78"/>
      <c r="K581" s="73"/>
      <c r="L581" s="73"/>
      <c r="M581" s="73"/>
      <c r="N581" s="73"/>
      <c r="O581" s="73"/>
      <c r="P581" s="73"/>
      <c r="Q581" s="68"/>
      <c r="R581" s="14">
        <f t="shared" si="25"/>
      </c>
      <c r="S581" s="15">
        <f t="shared" si="26"/>
      </c>
      <c r="T581"/>
      <c r="U581"/>
      <c r="V581"/>
      <c r="W581"/>
      <c r="X581"/>
    </row>
    <row r="582" spans="2:24" ht="12.75" customHeight="1">
      <c r="B582" s="48">
        <f t="shared" si="24"/>
      </c>
      <c r="D582" s="9"/>
      <c r="E582" s="9"/>
      <c r="F582" s="9"/>
      <c r="G582" s="9"/>
      <c r="H582" s="9"/>
      <c r="I582" s="9"/>
      <c r="J582" s="78"/>
      <c r="K582" s="73"/>
      <c r="L582" s="73"/>
      <c r="M582" s="73"/>
      <c r="N582" s="73"/>
      <c r="O582" s="73"/>
      <c r="P582" s="73"/>
      <c r="Q582" s="68"/>
      <c r="R582" s="14">
        <f t="shared" si="25"/>
      </c>
      <c r="S582" s="15">
        <f t="shared" si="26"/>
      </c>
      <c r="T582"/>
      <c r="U582"/>
      <c r="V582"/>
      <c r="W582"/>
      <c r="X582"/>
    </row>
    <row r="583" spans="2:24" ht="12.75" customHeight="1">
      <c r="B583" s="48">
        <f t="shared" si="24"/>
      </c>
      <c r="D583" s="9"/>
      <c r="E583" s="9"/>
      <c r="F583" s="9"/>
      <c r="G583" s="9"/>
      <c r="H583" s="9"/>
      <c r="I583" s="9"/>
      <c r="J583" s="78"/>
      <c r="K583" s="73"/>
      <c r="L583" s="73"/>
      <c r="M583" s="73"/>
      <c r="N583" s="73"/>
      <c r="O583" s="73"/>
      <c r="P583" s="73"/>
      <c r="Q583" s="68"/>
      <c r="R583" s="14">
        <f t="shared" si="25"/>
      </c>
      <c r="S583" s="15">
        <f t="shared" si="26"/>
      </c>
      <c r="T583"/>
      <c r="U583"/>
      <c r="V583"/>
      <c r="W583"/>
      <c r="X583"/>
    </row>
    <row r="584" spans="2:24" ht="12.75" customHeight="1">
      <c r="B584" s="48">
        <f t="shared" si="24"/>
      </c>
      <c r="D584" s="9"/>
      <c r="E584" s="9"/>
      <c r="F584" s="9"/>
      <c r="G584" s="9"/>
      <c r="H584" s="9"/>
      <c r="I584" s="9"/>
      <c r="J584" s="78"/>
      <c r="K584" s="73"/>
      <c r="L584" s="73"/>
      <c r="M584" s="73"/>
      <c r="N584" s="73"/>
      <c r="O584" s="73"/>
      <c r="P584" s="73"/>
      <c r="Q584" s="68"/>
      <c r="R584" s="14">
        <f t="shared" si="25"/>
      </c>
      <c r="S584" s="15">
        <f t="shared" si="26"/>
      </c>
      <c r="T584"/>
      <c r="U584"/>
      <c r="V584"/>
      <c r="W584"/>
      <c r="X584"/>
    </row>
    <row r="585" spans="2:24" ht="12.75" customHeight="1">
      <c r="B585" s="48">
        <f t="shared" si="24"/>
      </c>
      <c r="D585" s="9"/>
      <c r="E585" s="9"/>
      <c r="F585" s="9"/>
      <c r="G585" s="9"/>
      <c r="H585" s="9"/>
      <c r="I585" s="9"/>
      <c r="J585" s="78"/>
      <c r="K585" s="73"/>
      <c r="L585" s="73"/>
      <c r="M585" s="73"/>
      <c r="N585" s="73"/>
      <c r="O585" s="73"/>
      <c r="P585" s="73"/>
      <c r="Q585" s="68"/>
      <c r="R585" s="14">
        <f t="shared" si="25"/>
      </c>
      <c r="S585" s="15">
        <f t="shared" si="26"/>
      </c>
      <c r="T585"/>
      <c r="U585"/>
      <c r="V585"/>
      <c r="W585"/>
      <c r="X585"/>
    </row>
    <row r="586" spans="2:24" ht="12.75" customHeight="1">
      <c r="B586" s="48">
        <f t="shared" si="24"/>
      </c>
      <c r="D586" s="9"/>
      <c r="E586" s="9"/>
      <c r="F586" s="9"/>
      <c r="G586" s="9"/>
      <c r="H586" s="9"/>
      <c r="I586" s="9"/>
      <c r="J586" s="78"/>
      <c r="K586" s="73"/>
      <c r="L586" s="73"/>
      <c r="M586" s="73"/>
      <c r="N586" s="73"/>
      <c r="O586" s="73"/>
      <c r="P586" s="73"/>
      <c r="Q586" s="68"/>
      <c r="R586" s="14">
        <f t="shared" si="25"/>
      </c>
      <c r="S586" s="15">
        <f t="shared" si="26"/>
      </c>
      <c r="T586"/>
      <c r="U586"/>
      <c r="V586"/>
      <c r="W586"/>
      <c r="X586"/>
    </row>
    <row r="587" spans="2:24" ht="12.75" customHeight="1">
      <c r="B587" s="48">
        <f aca="true" t="shared" si="27" ref="B587:B600">IF(ISBLANK(C587),"",B586+1)</f>
      </c>
      <c r="D587" s="9"/>
      <c r="E587" s="9"/>
      <c r="F587" s="9"/>
      <c r="G587" s="9"/>
      <c r="H587" s="9"/>
      <c r="I587" s="9"/>
      <c r="J587" s="78"/>
      <c r="K587" s="73"/>
      <c r="L587" s="73"/>
      <c r="M587" s="73"/>
      <c r="N587" s="73"/>
      <c r="O587" s="73"/>
      <c r="P587" s="73"/>
      <c r="Q587" s="68"/>
      <c r="R587" s="14">
        <f t="shared" si="25"/>
      </c>
      <c r="S587" s="15">
        <f t="shared" si="26"/>
      </c>
      <c r="T587"/>
      <c r="U587"/>
      <c r="V587"/>
      <c r="W587"/>
      <c r="X587"/>
    </row>
    <row r="588" spans="2:24" ht="12.75" customHeight="1">
      <c r="B588" s="48">
        <f t="shared" si="27"/>
      </c>
      <c r="D588" s="9"/>
      <c r="E588" s="9"/>
      <c r="F588" s="9"/>
      <c r="G588" s="9"/>
      <c r="H588" s="9"/>
      <c r="I588" s="9"/>
      <c r="J588" s="78"/>
      <c r="K588" s="73"/>
      <c r="L588" s="73"/>
      <c r="M588" s="73"/>
      <c r="N588" s="73"/>
      <c r="O588" s="73"/>
      <c r="P588" s="73"/>
      <c r="Q588" s="68"/>
      <c r="R588" s="14">
        <f aca="true" t="shared" si="28" ref="R588:R600">IF(ISBLANK(C588),"",VLOOKUP(C588,PlayerData,62,FALSE))</f>
      </c>
      <c r="S588" s="15">
        <f aca="true" t="shared" si="29" ref="S588:S600">IF(ISBLANK(C588),"",VLOOKUP(C588,PlayerData,63,FALSE))</f>
      </c>
      <c r="T588"/>
      <c r="U588"/>
      <c r="V588"/>
      <c r="W588"/>
      <c r="X588"/>
    </row>
    <row r="589" spans="2:24" ht="12.75" customHeight="1">
      <c r="B589" s="48">
        <f t="shared" si="27"/>
      </c>
      <c r="D589" s="9"/>
      <c r="E589" s="9"/>
      <c r="F589" s="9"/>
      <c r="G589" s="9"/>
      <c r="H589" s="9"/>
      <c r="I589" s="9"/>
      <c r="J589" s="78"/>
      <c r="K589" s="73"/>
      <c r="L589" s="73"/>
      <c r="M589" s="73"/>
      <c r="N589" s="73"/>
      <c r="O589" s="73"/>
      <c r="P589" s="73"/>
      <c r="Q589" s="68"/>
      <c r="R589" s="14">
        <f t="shared" si="28"/>
      </c>
      <c r="S589" s="15">
        <f t="shared" si="29"/>
      </c>
      <c r="T589"/>
      <c r="U589"/>
      <c r="V589"/>
      <c r="W589"/>
      <c r="X589"/>
    </row>
    <row r="590" spans="2:24" ht="12.75" customHeight="1">
      <c r="B590" s="48">
        <f t="shared" si="27"/>
      </c>
      <c r="D590" s="9"/>
      <c r="E590" s="9"/>
      <c r="F590" s="9"/>
      <c r="G590" s="9"/>
      <c r="H590" s="9"/>
      <c r="I590" s="9"/>
      <c r="J590" s="78"/>
      <c r="K590" s="73"/>
      <c r="L590" s="73"/>
      <c r="M590" s="73"/>
      <c r="N590" s="73"/>
      <c r="O590" s="73"/>
      <c r="P590" s="73"/>
      <c r="Q590" s="68"/>
      <c r="R590" s="14">
        <f t="shared" si="28"/>
      </c>
      <c r="S590" s="15">
        <f t="shared" si="29"/>
      </c>
      <c r="T590"/>
      <c r="U590"/>
      <c r="V590"/>
      <c r="W590"/>
      <c r="X590"/>
    </row>
    <row r="591" spans="2:24" ht="12.75" customHeight="1">
      <c r="B591" s="48">
        <f t="shared" si="27"/>
      </c>
      <c r="D591" s="9"/>
      <c r="E591" s="9"/>
      <c r="F591" s="9"/>
      <c r="G591" s="9"/>
      <c r="H591" s="9"/>
      <c r="I591" s="9"/>
      <c r="J591" s="78"/>
      <c r="K591" s="73"/>
      <c r="L591" s="73"/>
      <c r="M591" s="73"/>
      <c r="N591" s="73"/>
      <c r="O591" s="73"/>
      <c r="P591" s="73"/>
      <c r="Q591" s="68"/>
      <c r="R591" s="14">
        <f t="shared" si="28"/>
      </c>
      <c r="S591" s="15">
        <f t="shared" si="29"/>
      </c>
      <c r="T591"/>
      <c r="U591"/>
      <c r="V591"/>
      <c r="W591"/>
      <c r="X591"/>
    </row>
    <row r="592" spans="2:24" ht="12.75" customHeight="1">
      <c r="B592" s="48">
        <f t="shared" si="27"/>
      </c>
      <c r="D592" s="9"/>
      <c r="E592" s="9"/>
      <c r="F592" s="9"/>
      <c r="G592" s="9"/>
      <c r="H592" s="9"/>
      <c r="I592" s="9"/>
      <c r="J592" s="78"/>
      <c r="K592" s="73"/>
      <c r="L592" s="73"/>
      <c r="M592" s="73"/>
      <c r="N592" s="73"/>
      <c r="O592" s="73"/>
      <c r="P592" s="73"/>
      <c r="Q592" s="68"/>
      <c r="R592" s="14">
        <f t="shared" si="28"/>
      </c>
      <c r="S592" s="15">
        <f t="shared" si="29"/>
      </c>
      <c r="T592"/>
      <c r="U592"/>
      <c r="V592"/>
      <c r="W592"/>
      <c r="X592"/>
    </row>
    <row r="593" spans="2:24" ht="12.75" customHeight="1">
      <c r="B593" s="48">
        <f t="shared" si="27"/>
      </c>
      <c r="D593" s="9"/>
      <c r="E593" s="9"/>
      <c r="F593" s="9"/>
      <c r="G593" s="9"/>
      <c r="H593" s="9"/>
      <c r="I593" s="9"/>
      <c r="J593" s="78"/>
      <c r="K593" s="73"/>
      <c r="L593" s="73"/>
      <c r="M593" s="73"/>
      <c r="N593" s="73"/>
      <c r="O593" s="73"/>
      <c r="P593" s="73"/>
      <c r="Q593" s="68"/>
      <c r="R593" s="14">
        <f t="shared" si="28"/>
      </c>
      <c r="S593" s="15">
        <f t="shared" si="29"/>
      </c>
      <c r="T593"/>
      <c r="U593"/>
      <c r="V593"/>
      <c r="W593"/>
      <c r="X593"/>
    </row>
    <row r="594" spans="2:24" ht="12.75" customHeight="1">
      <c r="B594" s="48">
        <f t="shared" si="27"/>
      </c>
      <c r="D594" s="9"/>
      <c r="E594" s="9"/>
      <c r="F594" s="9"/>
      <c r="G594" s="9"/>
      <c r="H594" s="9"/>
      <c r="I594" s="9"/>
      <c r="J594" s="78"/>
      <c r="K594" s="73"/>
      <c r="L594" s="73"/>
      <c r="M594" s="73"/>
      <c r="N594" s="73"/>
      <c r="O594" s="73"/>
      <c r="P594" s="73"/>
      <c r="Q594" s="68"/>
      <c r="R594" s="14">
        <f t="shared" si="28"/>
      </c>
      <c r="S594" s="15">
        <f t="shared" si="29"/>
      </c>
      <c r="T594"/>
      <c r="U594"/>
      <c r="V594"/>
      <c r="W594"/>
      <c r="X594"/>
    </row>
    <row r="595" spans="2:24" ht="12.75" customHeight="1">
      <c r="B595" s="48">
        <f t="shared" si="27"/>
      </c>
      <c r="D595" s="9"/>
      <c r="E595" s="9"/>
      <c r="F595" s="9"/>
      <c r="G595" s="9"/>
      <c r="H595" s="9"/>
      <c r="I595" s="9"/>
      <c r="J595" s="78"/>
      <c r="K595" s="73"/>
      <c r="L595" s="73"/>
      <c r="M595" s="73"/>
      <c r="N595" s="73"/>
      <c r="O595" s="73"/>
      <c r="P595" s="73"/>
      <c r="Q595" s="68"/>
      <c r="R595" s="14">
        <f t="shared" si="28"/>
      </c>
      <c r="S595" s="15">
        <f t="shared" si="29"/>
      </c>
      <c r="T595"/>
      <c r="U595"/>
      <c r="V595"/>
      <c r="W595"/>
      <c r="X595"/>
    </row>
    <row r="596" spans="2:24" ht="12.75" customHeight="1">
      <c r="B596" s="48">
        <f t="shared" si="27"/>
      </c>
      <c r="D596" s="9"/>
      <c r="E596" s="9"/>
      <c r="F596" s="9"/>
      <c r="G596" s="9"/>
      <c r="H596" s="9"/>
      <c r="I596" s="9"/>
      <c r="J596" s="78"/>
      <c r="K596" s="73"/>
      <c r="L596" s="73"/>
      <c r="M596" s="73"/>
      <c r="N596" s="73"/>
      <c r="O596" s="73"/>
      <c r="P596" s="73"/>
      <c r="Q596" s="68"/>
      <c r="R596" s="14">
        <f t="shared" si="28"/>
      </c>
      <c r="S596" s="15">
        <f t="shared" si="29"/>
      </c>
      <c r="T596"/>
      <c r="U596"/>
      <c r="V596"/>
      <c r="W596"/>
      <c r="X596"/>
    </row>
    <row r="597" spans="2:24" ht="12.75" customHeight="1">
      <c r="B597" s="48">
        <f t="shared" si="27"/>
      </c>
      <c r="D597" s="9"/>
      <c r="E597" s="9"/>
      <c r="F597" s="9"/>
      <c r="G597" s="9"/>
      <c r="H597" s="9"/>
      <c r="I597" s="9"/>
      <c r="J597" s="78"/>
      <c r="K597" s="73"/>
      <c r="L597" s="73"/>
      <c r="M597" s="73"/>
      <c r="N597" s="73"/>
      <c r="O597" s="73"/>
      <c r="P597" s="73"/>
      <c r="Q597" s="68"/>
      <c r="R597" s="14">
        <f t="shared" si="28"/>
      </c>
      <c r="S597" s="15">
        <f t="shared" si="29"/>
      </c>
      <c r="T597"/>
      <c r="U597"/>
      <c r="V597"/>
      <c r="W597"/>
      <c r="X597"/>
    </row>
    <row r="598" spans="2:24" ht="12.75" customHeight="1">
      <c r="B598" s="48">
        <f t="shared" si="27"/>
      </c>
      <c r="D598" s="9"/>
      <c r="E598" s="9"/>
      <c r="F598" s="9"/>
      <c r="G598" s="9"/>
      <c r="H598" s="9"/>
      <c r="I598" s="9"/>
      <c r="J598" s="78"/>
      <c r="K598" s="73"/>
      <c r="L598" s="73"/>
      <c r="M598" s="73"/>
      <c r="N598" s="73"/>
      <c r="O598" s="73"/>
      <c r="P598" s="73"/>
      <c r="Q598" s="68"/>
      <c r="R598" s="14">
        <f t="shared" si="28"/>
      </c>
      <c r="S598" s="15">
        <f t="shared" si="29"/>
      </c>
      <c r="T598"/>
      <c r="U598"/>
      <c r="V598"/>
      <c r="W598"/>
      <c r="X598"/>
    </row>
    <row r="599" spans="2:24" ht="12.75" customHeight="1">
      <c r="B599" s="48">
        <f t="shared" si="27"/>
      </c>
      <c r="D599" s="9"/>
      <c r="E599" s="9"/>
      <c r="F599" s="9"/>
      <c r="G599" s="9"/>
      <c r="H599" s="9"/>
      <c r="I599" s="9"/>
      <c r="J599" s="78"/>
      <c r="K599" s="73"/>
      <c r="L599" s="73"/>
      <c r="M599" s="73"/>
      <c r="N599" s="73"/>
      <c r="O599" s="73"/>
      <c r="P599" s="73"/>
      <c r="Q599" s="68"/>
      <c r="R599" s="14">
        <f t="shared" si="28"/>
      </c>
      <c r="S599" s="15">
        <f t="shared" si="29"/>
      </c>
      <c r="T599"/>
      <c r="U599"/>
      <c r="V599"/>
      <c r="W599"/>
      <c r="X599"/>
    </row>
    <row r="600" spans="2:24" ht="12.75" customHeight="1">
      <c r="B600" s="48">
        <f t="shared" si="27"/>
      </c>
      <c r="D600" s="9"/>
      <c r="E600" s="9"/>
      <c r="F600" s="9"/>
      <c r="G600" s="9"/>
      <c r="H600" s="9"/>
      <c r="I600" s="9"/>
      <c r="J600" s="78"/>
      <c r="K600" s="73"/>
      <c r="L600" s="73"/>
      <c r="M600" s="73"/>
      <c r="N600" s="73"/>
      <c r="O600" s="73"/>
      <c r="P600" s="73"/>
      <c r="Q600" s="68"/>
      <c r="R600" s="14">
        <f t="shared" si="28"/>
      </c>
      <c r="S600" s="15">
        <f t="shared" si="29"/>
      </c>
      <c r="T600"/>
      <c r="U600"/>
      <c r="V600"/>
      <c r="W600"/>
      <c r="X600"/>
    </row>
  </sheetData>
  <conditionalFormatting sqref="R11:S600">
    <cfRule type="expression" priority="1" dxfId="0" stopIfTrue="1">
      <formula>ISBLANK($D11)=TRUE</formula>
    </cfRule>
    <cfRule type="expression" priority="2" dxfId="1" stopIfTrue="1">
      <formula>$R11=MyTeam</formula>
    </cfRule>
    <cfRule type="expression" priority="3" dxfId="2" stopIfTrue="1">
      <formula>$R11&lt;&gt;""</formula>
    </cfRule>
  </conditionalFormatting>
  <conditionalFormatting sqref="B11:B600">
    <cfRule type="expression" priority="4" dxfId="0" stopIfTrue="1">
      <formula>ISBLANK($D11)</formula>
    </cfRule>
    <cfRule type="expression" priority="5" dxfId="1" stopIfTrue="1">
      <formula>$R11=MyTeam</formula>
    </cfRule>
    <cfRule type="expression" priority="6" dxfId="2" stopIfTrue="1">
      <formula>$R11&lt;&gt;""</formula>
    </cfRule>
  </conditionalFormatting>
  <conditionalFormatting sqref="D11:Q600">
    <cfRule type="expression" priority="7" dxfId="3" stopIfTrue="1">
      <formula>ISBLANK($D11)=TRUE</formula>
    </cfRule>
    <cfRule type="expression" priority="8" dxfId="1" stopIfTrue="1">
      <formula>$R11=MyTeam</formula>
    </cfRule>
    <cfRule type="expression" priority="9" dxfId="2" stopIfTrue="1">
      <formula>$R11&lt;&gt;""</formula>
    </cfRule>
  </conditionalFormatting>
  <printOptions/>
  <pageMargins left="0.32" right="0.5" top="0.5" bottom="0.35" header="0.5" footer="0.25"/>
  <pageSetup horizontalDpi="600" verticalDpi="600" orientation="landscape" scale="62" r:id="rId3"/>
  <drawing r:id="rId2"/>
  <legacyDrawing r:id="rId1"/>
</worksheet>
</file>

<file path=xl/worksheets/sheet5.xml><?xml version="1.0" encoding="utf-8"?>
<worksheet xmlns="http://schemas.openxmlformats.org/spreadsheetml/2006/main" xmlns:r="http://schemas.openxmlformats.org/officeDocument/2006/relationships">
  <sheetPr codeName="shPitchers"/>
  <dimension ref="B6:U287"/>
  <sheetViews>
    <sheetView showGridLines="0" showRowColHeaders="0" zoomScale="65" zoomScaleNormal="65" workbookViewId="0" topLeftCell="A1">
      <pane ySplit="14" topLeftCell="BM15" activePane="bottomLeft" state="frozen"/>
      <selection pane="topLeft" activeCell="U24" sqref="U24"/>
      <selection pane="bottomLeft" activeCell="A15" sqref="A15"/>
    </sheetView>
  </sheetViews>
  <sheetFormatPr defaultColWidth="9.140625" defaultRowHeight="12.75"/>
  <cols>
    <col min="1" max="1" width="1.421875" style="35" customWidth="1"/>
    <col min="2" max="2" width="9.8515625" style="35" customWidth="1"/>
    <col min="3" max="3" width="18.421875" style="35" hidden="1" customWidth="1"/>
    <col min="4" max="4" width="28.7109375" style="35" customWidth="1"/>
    <col min="5" max="5" width="10.28125" style="35" customWidth="1"/>
    <col min="6" max="6" width="7.00390625" style="35" customWidth="1"/>
    <col min="7" max="7" width="8.28125" style="35" customWidth="1"/>
    <col min="8" max="8" width="7.7109375" style="36" customWidth="1"/>
    <col min="9" max="9" width="6.7109375" style="37" customWidth="1"/>
    <col min="10" max="10" width="7.57421875" style="38" customWidth="1"/>
    <col min="11" max="11" width="7.7109375" style="38" customWidth="1"/>
    <col min="12" max="12" width="8.00390625" style="38" customWidth="1"/>
    <col min="13" max="13" width="7.28125" style="38" customWidth="1"/>
    <col min="14" max="14" width="7.421875" style="38" customWidth="1"/>
    <col min="15" max="15" width="7.28125" style="38" customWidth="1"/>
    <col min="16" max="16" width="6.421875" style="38" customWidth="1"/>
    <col min="17" max="17" width="6.8515625" style="39" customWidth="1"/>
    <col min="18" max="18" width="6.7109375" style="39" customWidth="1"/>
    <col min="19" max="19" width="9.421875" style="39" customWidth="1"/>
    <col min="20" max="20" width="66.57421875" style="40" customWidth="1"/>
    <col min="21" max="21" width="10.28125" style="35" customWidth="1"/>
    <col min="22" max="16384" width="9.140625" style="35" customWidth="1"/>
  </cols>
  <sheetData>
    <row r="1" ht="12.75"/>
    <row r="2" ht="15.75" customHeight="1"/>
    <row r="3" ht="12.75"/>
    <row r="4" ht="12.75"/>
    <row r="5" ht="15.75" customHeight="1" thickBot="1"/>
    <row r="6" spans="2:4" ht="18" customHeight="1" thickBot="1">
      <c r="B6" s="26" t="s">
        <v>84</v>
      </c>
      <c r="C6" s="11" t="s">
        <v>172</v>
      </c>
      <c r="D6" s="17" t="s">
        <v>15</v>
      </c>
    </row>
    <row r="7" spans="2:4" ht="18" customHeight="1" thickBot="1">
      <c r="B7" s="26" t="s">
        <v>313</v>
      </c>
      <c r="C7" s="11" t="s">
        <v>47</v>
      </c>
      <c r="D7" s="17" t="s">
        <v>401</v>
      </c>
    </row>
    <row r="8" spans="2:4" ht="18" customHeight="1" thickBot="1">
      <c r="B8" s="27" t="s">
        <v>312</v>
      </c>
      <c r="C8" s="11" t="s">
        <v>87</v>
      </c>
      <c r="D8" s="17" t="s">
        <v>401</v>
      </c>
    </row>
    <row r="9" spans="2:5" ht="18" customHeight="1" thickBot="1">
      <c r="B9" s="28" t="s">
        <v>146</v>
      </c>
      <c r="C9" s="11" t="s">
        <v>146</v>
      </c>
      <c r="D9" s="17" t="s">
        <v>401</v>
      </c>
      <c r="E9" s="41"/>
    </row>
    <row r="10" spans="2:19" s="43" customFormat="1" ht="18" customHeight="1" thickBot="1">
      <c r="B10" s="28" t="s">
        <v>61</v>
      </c>
      <c r="C10" s="11" t="s">
        <v>61</v>
      </c>
      <c r="D10" s="17" t="s">
        <v>401</v>
      </c>
      <c r="E10" s="42"/>
      <c r="F10" s="42"/>
      <c r="G10" s="51" t="s">
        <v>43</v>
      </c>
      <c r="H10" s="52"/>
      <c r="I10" s="51" t="s">
        <v>44</v>
      </c>
      <c r="J10" s="51"/>
      <c r="K10" s="53"/>
      <c r="L10" s="53"/>
      <c r="M10" s="53"/>
      <c r="N10" s="53"/>
      <c r="O10" s="53"/>
      <c r="P10" s="53"/>
      <c r="Q10" s="53"/>
      <c r="R10" s="53"/>
      <c r="S10" s="52"/>
    </row>
    <row r="11" spans="3:20" ht="18" customHeight="1" hidden="1" thickBot="1">
      <c r="C11" s="11" t="s">
        <v>110</v>
      </c>
      <c r="D11" s="17" t="s">
        <v>64</v>
      </c>
      <c r="G11" s="39"/>
      <c r="H11" s="39"/>
      <c r="I11" s="39"/>
      <c r="J11" s="39"/>
      <c r="K11" s="39"/>
      <c r="L11" s="39"/>
      <c r="M11" s="39"/>
      <c r="O11" s="39"/>
      <c r="P11" s="39"/>
      <c r="T11" s="35"/>
    </row>
    <row r="12" spans="2:21" s="43" customFormat="1" ht="28.5" customHeight="1" thickBot="1" thickTop="1">
      <c r="B12" s="54" t="s">
        <v>402</v>
      </c>
      <c r="C12" s="55" t="s">
        <v>267</v>
      </c>
      <c r="D12" s="55" t="s">
        <v>335</v>
      </c>
      <c r="E12" s="55" t="s">
        <v>61</v>
      </c>
      <c r="F12" s="55" t="s">
        <v>146</v>
      </c>
      <c r="G12" s="56" t="s">
        <v>48</v>
      </c>
      <c r="H12" s="57" t="s">
        <v>49</v>
      </c>
      <c r="I12" s="57" t="s">
        <v>147</v>
      </c>
      <c r="J12" s="58" t="s">
        <v>408</v>
      </c>
      <c r="K12" s="58" t="s">
        <v>290</v>
      </c>
      <c r="L12" s="58" t="s">
        <v>291</v>
      </c>
      <c r="M12" s="58" t="s">
        <v>285</v>
      </c>
      <c r="N12" s="58" t="s">
        <v>286</v>
      </c>
      <c r="O12" s="58" t="s">
        <v>287</v>
      </c>
      <c r="P12" s="58" t="s">
        <v>288</v>
      </c>
      <c r="Q12" s="55" t="s">
        <v>289</v>
      </c>
      <c r="R12" s="55" t="s">
        <v>297</v>
      </c>
      <c r="S12" s="55" t="s">
        <v>409</v>
      </c>
      <c r="T12" s="55" t="s">
        <v>60</v>
      </c>
      <c r="U12" s="55" t="s">
        <v>207</v>
      </c>
    </row>
    <row r="13" spans="3:19" ht="13.5" hidden="1" thickTop="1">
      <c r="C13" s="9"/>
      <c r="D13" s="88"/>
      <c r="E13" s="88"/>
      <c r="F13" s="88"/>
      <c r="G13" s="88"/>
      <c r="H13" s="88"/>
      <c r="I13" s="89" t="s">
        <v>410</v>
      </c>
      <c r="J13" s="88"/>
      <c r="K13" s="88"/>
      <c r="L13" s="88"/>
      <c r="M13" s="88"/>
      <c r="N13" s="88"/>
      <c r="O13" s="88"/>
      <c r="P13" s="88"/>
      <c r="Q13" s="88"/>
      <c r="R13" s="88"/>
      <c r="S13" s="90"/>
    </row>
    <row r="14" spans="3:19" ht="13.5" hidden="1" thickTop="1">
      <c r="C14" s="89" t="s">
        <v>267</v>
      </c>
      <c r="D14" s="89" t="s">
        <v>386</v>
      </c>
      <c r="E14" s="89" t="s">
        <v>88</v>
      </c>
      <c r="F14" s="89" t="s">
        <v>89</v>
      </c>
      <c r="G14" s="89" t="s">
        <v>48</v>
      </c>
      <c r="H14" s="89" t="s">
        <v>49</v>
      </c>
      <c r="I14" s="9" t="s">
        <v>90</v>
      </c>
      <c r="J14" s="71" t="s">
        <v>411</v>
      </c>
      <c r="K14" s="71" t="s">
        <v>412</v>
      </c>
      <c r="L14" s="71" t="s">
        <v>413</v>
      </c>
      <c r="M14" s="71" t="s">
        <v>414</v>
      </c>
      <c r="N14" s="71" t="s">
        <v>415</v>
      </c>
      <c r="O14" s="71" t="s">
        <v>3</v>
      </c>
      <c r="P14" s="71" t="s">
        <v>417</v>
      </c>
      <c r="Q14" s="71" t="s">
        <v>4</v>
      </c>
      <c r="R14" s="71" t="s">
        <v>418</v>
      </c>
      <c r="S14" s="50" t="s">
        <v>409</v>
      </c>
    </row>
    <row r="15" spans="2:21" ht="54.75" customHeight="1" thickTop="1">
      <c r="B15" s="44">
        <v>1</v>
      </c>
      <c r="C15" s="9" t="s">
        <v>152</v>
      </c>
      <c r="D15" s="9" t="s">
        <v>480</v>
      </c>
      <c r="E15" s="9"/>
      <c r="F15" s="9" t="s">
        <v>235</v>
      </c>
      <c r="G15" s="9" t="s">
        <v>62</v>
      </c>
      <c r="H15" s="9" t="s">
        <v>63</v>
      </c>
      <c r="I15" s="72">
        <v>32</v>
      </c>
      <c r="J15" s="73">
        <v>16</v>
      </c>
      <c r="K15" s="92">
        <v>3.20094648389195</v>
      </c>
      <c r="L15" s="92">
        <v>1.1333333333333333</v>
      </c>
      <c r="M15" s="73">
        <v>220</v>
      </c>
      <c r="N15" s="73">
        <v>178.44444444444443</v>
      </c>
      <c r="O15" s="93">
        <v>205.33333333333334</v>
      </c>
      <c r="P15" s="73">
        <v>44</v>
      </c>
      <c r="Q15" s="93">
        <v>17.84444444444444</v>
      </c>
      <c r="R15" s="73">
        <v>0</v>
      </c>
      <c r="S15" s="68">
        <v>25.506764511529177</v>
      </c>
      <c r="T15" s="46" t="str">
        <f aca="true" t="shared" si="0" ref="T15:T78">IF(C15="","",IF(ISBLANK(VLOOKUP(C15,PlayerData,9,FALSE)),"",VLOOKUP(C15,PlayerData,9,FALSE)))</f>
        <v>I was worried about all the IP, but let's be honest - Carp is a horse. Just a fantasy stud who can help you in all categories.</v>
      </c>
      <c r="U15" s="59">
        <f aca="true" t="shared" si="1" ref="U15:U78">IF(ISBLANK(C15),"",VLOOKUP(C15,PlayerData,62,FALSE))</f>
      </c>
    </row>
    <row r="16" spans="2:21" ht="54.75" customHeight="1">
      <c r="B16" s="44">
        <f>B15+1</f>
        <v>2</v>
      </c>
      <c r="C16" s="9" t="s">
        <v>153</v>
      </c>
      <c r="D16" s="9" t="s">
        <v>484</v>
      </c>
      <c r="E16" s="9"/>
      <c r="F16" s="9" t="s">
        <v>235</v>
      </c>
      <c r="G16" s="9" t="s">
        <v>62</v>
      </c>
      <c r="H16" s="9" t="s">
        <v>63</v>
      </c>
      <c r="I16" s="72">
        <v>26</v>
      </c>
      <c r="J16" s="73">
        <v>14</v>
      </c>
      <c r="K16" s="92">
        <v>3.4146903485732083</v>
      </c>
      <c r="L16" s="92">
        <v>1.2444444444444445</v>
      </c>
      <c r="M16" s="73">
        <v>218</v>
      </c>
      <c r="N16" s="73">
        <v>208.3111111111111</v>
      </c>
      <c r="O16" s="93">
        <v>174.4</v>
      </c>
      <c r="P16" s="73">
        <v>96.88888888888889</v>
      </c>
      <c r="Q16" s="93">
        <v>21.8</v>
      </c>
      <c r="R16" s="73">
        <v>0</v>
      </c>
      <c r="S16" s="68">
        <v>18.58362130434342</v>
      </c>
      <c r="T16" s="46" t="str">
        <f t="shared" si="0"/>
        <v>Where did Carlos's control go? His unhittable nature still keeps his WHIP in decent shape, but 4.8 BB/9 is disturbing. Despite that blip, Zambrano is one of fantasy's most consistent contributors of ERA, Ks, and wins.</v>
      </c>
      <c r="U16" s="59">
        <f t="shared" si="1"/>
      </c>
    </row>
    <row r="17" spans="2:21" ht="54.75" customHeight="1">
      <c r="B17" s="44">
        <f aca="true" t="shared" si="2" ref="B17:B80">B16+1</f>
        <v>3</v>
      </c>
      <c r="C17" s="9" t="s">
        <v>174</v>
      </c>
      <c r="D17" s="9" t="s">
        <v>486</v>
      </c>
      <c r="E17" s="9" t="s">
        <v>214</v>
      </c>
      <c r="F17" s="9" t="s">
        <v>234</v>
      </c>
      <c r="G17" s="9" t="s">
        <v>62</v>
      </c>
      <c r="H17" s="9" t="s">
        <v>63</v>
      </c>
      <c r="I17" s="72">
        <v>27</v>
      </c>
      <c r="J17" s="73">
        <v>13</v>
      </c>
      <c r="K17" s="92">
        <v>3.5539172914716888</v>
      </c>
      <c r="L17" s="92">
        <v>1.211111111111111</v>
      </c>
      <c r="M17" s="73">
        <v>211</v>
      </c>
      <c r="N17" s="73">
        <v>199.27777777777777</v>
      </c>
      <c r="O17" s="93">
        <v>187.55555555555554</v>
      </c>
      <c r="P17" s="73">
        <v>67.98888888888888</v>
      </c>
      <c r="Q17" s="93">
        <v>28.13333333333333</v>
      </c>
      <c r="R17" s="73">
        <v>0</v>
      </c>
      <c r="S17" s="68">
        <v>17.10543399802906</v>
      </c>
      <c r="T17" s="46" t="str">
        <f t="shared" si="0"/>
        <v>Can you tell I'm high on Hill this year? It was only 80 IP, but it looks like he figured it out after his callup. Great K rate, acceptable control, very tough to hit. Only thing holding his ERA back is his HR tendencies.</v>
      </c>
      <c r="U17" s="59">
        <f t="shared" si="1"/>
      </c>
    </row>
    <row r="18" spans="2:21" ht="54.75" customHeight="1">
      <c r="B18" s="44">
        <f t="shared" si="2"/>
        <v>4</v>
      </c>
      <c r="C18" s="9" t="s">
        <v>175</v>
      </c>
      <c r="D18" s="9" t="s">
        <v>338</v>
      </c>
      <c r="E18" s="9" t="s">
        <v>214</v>
      </c>
      <c r="F18" s="9" t="s">
        <v>236</v>
      </c>
      <c r="G18" s="9" t="s">
        <v>62</v>
      </c>
      <c r="H18" s="9" t="s">
        <v>63</v>
      </c>
      <c r="I18" s="72">
        <v>30</v>
      </c>
      <c r="J18" s="73">
        <v>13</v>
      </c>
      <c r="K18" s="92">
        <v>3.778923080148273</v>
      </c>
      <c r="L18" s="92">
        <v>1.2333333333333334</v>
      </c>
      <c r="M18" s="73">
        <v>208</v>
      </c>
      <c r="N18" s="73">
        <v>187.2</v>
      </c>
      <c r="O18" s="93">
        <v>202.22222222222223</v>
      </c>
      <c r="P18" s="73">
        <v>54.31111111111111</v>
      </c>
      <c r="Q18" s="93">
        <v>28.88888888888889</v>
      </c>
      <c r="R18" s="73">
        <v>0</v>
      </c>
      <c r="S18" s="68">
        <v>13.251244703299715</v>
      </c>
      <c r="T18" s="46" t="str">
        <f t="shared" si="0"/>
        <v>What the? I don't get it either. How does he keep underpitching his stats? Vazquez is the one intriguing Sox starter in my book, with an ERA that didn't match his excellent peripherals. Strong K rate, good control. Take a chance on him.</v>
      </c>
      <c r="U18" s="59">
        <f t="shared" si="1"/>
      </c>
    </row>
    <row r="19" spans="2:21" ht="54.75" customHeight="1">
      <c r="B19" s="44">
        <f t="shared" si="2"/>
        <v>5</v>
      </c>
      <c r="C19" s="9" t="s">
        <v>185</v>
      </c>
      <c r="D19" s="9" t="s">
        <v>343</v>
      </c>
      <c r="E19" s="9"/>
      <c r="F19" s="9" t="s">
        <v>236</v>
      </c>
      <c r="G19" s="9" t="s">
        <v>66</v>
      </c>
      <c r="H19" s="9" t="s">
        <v>63</v>
      </c>
      <c r="I19" s="72">
        <v>26</v>
      </c>
      <c r="J19" s="73">
        <v>3</v>
      </c>
      <c r="K19" s="92">
        <v>3.738952781460612</v>
      </c>
      <c r="L19" s="92">
        <v>1.288888888888889</v>
      </c>
      <c r="M19" s="73">
        <v>70</v>
      </c>
      <c r="N19" s="73">
        <v>78.55555555555556</v>
      </c>
      <c r="O19" s="93">
        <v>58.333333333333336</v>
      </c>
      <c r="P19" s="73">
        <v>31.888888888888886</v>
      </c>
      <c r="Q19" s="93">
        <v>5.833333333333333</v>
      </c>
      <c r="R19" s="73">
        <v>37</v>
      </c>
      <c r="S19" s="68">
        <v>7.064721451634168</v>
      </c>
      <c r="T19" s="46" t="str">
        <f t="shared" si="0"/>
        <v>Jenks can do a decent job in the ninth, and can approach 40 saves again if the Sox keep winning.  His walks are damaging but he counters with a great K rate and excellent HR prevention.</v>
      </c>
      <c r="U19" s="59">
        <f t="shared" si="1"/>
      </c>
    </row>
    <row r="20" spans="2:21" ht="54.75" customHeight="1">
      <c r="B20" s="44">
        <f t="shared" si="2"/>
        <v>6</v>
      </c>
      <c r="C20" s="9" t="s">
        <v>448</v>
      </c>
      <c r="D20" s="9" t="s">
        <v>346</v>
      </c>
      <c r="E20" s="9"/>
      <c r="F20" s="9" t="s">
        <v>234</v>
      </c>
      <c r="G20" s="9" t="s">
        <v>66</v>
      </c>
      <c r="H20" s="9" t="s">
        <v>63</v>
      </c>
      <c r="I20" s="72">
        <v>34</v>
      </c>
      <c r="J20" s="73">
        <v>3</v>
      </c>
      <c r="K20" s="92">
        <v>3.533684142156863</v>
      </c>
      <c r="L20" s="92">
        <v>1.3111111111111111</v>
      </c>
      <c r="M20" s="73">
        <v>60</v>
      </c>
      <c r="N20" s="73">
        <v>52.66666666666667</v>
      </c>
      <c r="O20" s="93">
        <v>50</v>
      </c>
      <c r="P20" s="73">
        <v>28.666666666666668</v>
      </c>
      <c r="Q20" s="93">
        <v>5</v>
      </c>
      <c r="R20" s="73">
        <v>35</v>
      </c>
      <c r="S20" s="68">
        <v>4.9520881313954925</v>
      </c>
      <c r="T20" s="46" t="str">
        <f t="shared" si="0"/>
        <v>He'll be the closer again if healthy after Sept. hip surgery. He's ahead of schedule and hopes to be ready for Opening Day. He's been unhittable for most of the decade, so he just needs to limit free passes to succeed.</v>
      </c>
      <c r="U20" s="59">
        <f t="shared" si="1"/>
      </c>
    </row>
    <row r="21" spans="2:21" ht="54.75" customHeight="1">
      <c r="B21" s="44">
        <f t="shared" si="2"/>
        <v>7</v>
      </c>
      <c r="C21" s="9" t="s">
        <v>176</v>
      </c>
      <c r="D21" s="9" t="s">
        <v>348</v>
      </c>
      <c r="E21" s="9"/>
      <c r="F21" s="9" t="s">
        <v>236</v>
      </c>
      <c r="G21" s="9" t="s">
        <v>62</v>
      </c>
      <c r="H21" s="9" t="s">
        <v>63</v>
      </c>
      <c r="I21" s="72">
        <v>35</v>
      </c>
      <c r="J21" s="73">
        <v>12</v>
      </c>
      <c r="K21" s="92">
        <v>4.009004945424836</v>
      </c>
      <c r="L21" s="92">
        <v>1.2944444444444445</v>
      </c>
      <c r="M21" s="73">
        <v>200</v>
      </c>
      <c r="N21" s="73">
        <v>137.77777777777777</v>
      </c>
      <c r="O21" s="93">
        <v>200</v>
      </c>
      <c r="P21" s="73">
        <v>58.888888888888886</v>
      </c>
      <c r="Q21" s="93">
        <v>25.555555555555554</v>
      </c>
      <c r="R21" s="73">
        <v>0</v>
      </c>
      <c r="S21" s="68">
        <v>4.334321262193372</v>
      </c>
      <c r="T21" s="46" t="str">
        <f t="shared" si="0"/>
        <v>Another cog in the rotation who logs innings and pitches to contact. Contreras is behind Vazquez statistically but above the rest. His second half was a bit worrisome.</v>
      </c>
      <c r="U21" s="59">
        <f t="shared" si="1"/>
      </c>
    </row>
    <row r="22" spans="2:21" ht="54.75" customHeight="1">
      <c r="B22" s="44">
        <f t="shared" si="2"/>
        <v>8</v>
      </c>
      <c r="C22" s="9" t="s">
        <v>178</v>
      </c>
      <c r="D22" s="9" t="s">
        <v>351</v>
      </c>
      <c r="E22" s="9"/>
      <c r="F22" s="9" t="s">
        <v>236</v>
      </c>
      <c r="G22" s="9" t="s">
        <v>62</v>
      </c>
      <c r="H22" s="9" t="s">
        <v>63</v>
      </c>
      <c r="I22" s="72">
        <v>31</v>
      </c>
      <c r="J22" s="73">
        <v>12</v>
      </c>
      <c r="K22" s="92">
        <v>4.1447903911446655</v>
      </c>
      <c r="L22" s="92">
        <v>1.3666666666666667</v>
      </c>
      <c r="M22" s="73">
        <v>195</v>
      </c>
      <c r="N22" s="73">
        <v>179.83333333333337</v>
      </c>
      <c r="O22" s="93">
        <v>190.66666666666669</v>
      </c>
      <c r="P22" s="73">
        <v>75.83333333333334</v>
      </c>
      <c r="Q22" s="93">
        <v>25.35</v>
      </c>
      <c r="R22" s="73">
        <v>0</v>
      </c>
      <c r="S22" s="68">
        <v>3.0711943751534365</v>
      </c>
      <c r="T22" s="46" t="str">
        <f t="shared" si="0"/>
        <v>It's worth a buck or two to see what Lilly can do in the NL. 200 IP would be a stretch, but he could provide 180 cheap Ks. If he can improve his control under Rothschild/in the NL he'll be more interesting.</v>
      </c>
      <c r="U22" s="59">
        <f t="shared" si="1"/>
      </c>
    </row>
    <row r="23" spans="2:21" ht="54.75" customHeight="1">
      <c r="B23" s="44">
        <f t="shared" si="2"/>
        <v>9</v>
      </c>
      <c r="C23" s="9" t="s">
        <v>186</v>
      </c>
      <c r="D23" s="9" t="s">
        <v>353</v>
      </c>
      <c r="E23" s="9"/>
      <c r="F23" s="9" t="s">
        <v>234</v>
      </c>
      <c r="G23" s="9" t="s">
        <v>66</v>
      </c>
      <c r="H23" s="9" t="s">
        <v>63</v>
      </c>
      <c r="I23" s="72">
        <v>30</v>
      </c>
      <c r="J23" s="73">
        <v>4</v>
      </c>
      <c r="K23" s="92">
        <v>3.974045154220778</v>
      </c>
      <c r="L23" s="92">
        <v>1.4</v>
      </c>
      <c r="M23" s="73">
        <v>70</v>
      </c>
      <c r="N23" s="73">
        <v>61.44444444444445</v>
      </c>
      <c r="O23" s="93">
        <v>66.88888888888889</v>
      </c>
      <c r="P23" s="73">
        <v>31.11111111111111</v>
      </c>
      <c r="Q23" s="93">
        <v>6.222222222222222</v>
      </c>
      <c r="R23" s="73">
        <v>25</v>
      </c>
      <c r="S23" s="68">
        <v>1.925387688438007</v>
      </c>
      <c r="T23" s="46" t="str">
        <f t="shared" si="0"/>
        <v>He has a chance to be less than terrible. Dempster does get grounders and the occasional strikeout, but free passes added up last year. He enters 2007 as the anointed closer but could be overtaken by Wood.</v>
      </c>
      <c r="U23" s="59">
        <f t="shared" si="1"/>
      </c>
    </row>
    <row r="24" spans="2:21" ht="54.75" customHeight="1">
      <c r="B24" s="44">
        <f t="shared" si="2"/>
        <v>10</v>
      </c>
      <c r="C24" s="9" t="s">
        <v>189</v>
      </c>
      <c r="D24" s="9" t="s">
        <v>354</v>
      </c>
      <c r="E24" s="9"/>
      <c r="F24" s="9" t="s">
        <v>234</v>
      </c>
      <c r="G24" s="9" t="s">
        <v>66</v>
      </c>
      <c r="H24" s="9" t="s">
        <v>63</v>
      </c>
      <c r="I24" s="72">
        <v>30</v>
      </c>
      <c r="J24" s="73">
        <v>3</v>
      </c>
      <c r="K24" s="92">
        <v>3.349781774509804</v>
      </c>
      <c r="L24" s="92">
        <v>1.211111111111111</v>
      </c>
      <c r="M24" s="73">
        <v>45</v>
      </c>
      <c r="N24" s="73">
        <v>55</v>
      </c>
      <c r="O24" s="93">
        <v>36.5</v>
      </c>
      <c r="P24" s="73">
        <v>18</v>
      </c>
      <c r="Q24" s="93">
        <v>5</v>
      </c>
      <c r="R24" s="73">
        <v>15</v>
      </c>
      <c r="S24" s="68">
        <v>1.8948326792291554</v>
      </c>
      <c r="T24" s="46" t="str">
        <f t="shared" si="0"/>
        <v>If not bitten by the longball and injuries, Wood has a chance to be a dominant reliever/closer. He was for 12 innings in '05. Those are huge ifs, but he's decent for save speculation. He'll have to get past Ryan Dempster…scary.</v>
      </c>
      <c r="U24" s="59">
        <f t="shared" si="1"/>
      </c>
    </row>
    <row r="25" spans="2:21" ht="54.75" customHeight="1">
      <c r="B25" s="44">
        <f t="shared" si="2"/>
        <v>11</v>
      </c>
      <c r="C25" s="9" t="s">
        <v>151</v>
      </c>
      <c r="D25" s="9" t="s">
        <v>356</v>
      </c>
      <c r="E25" s="9"/>
      <c r="F25" s="9" t="s">
        <v>235</v>
      </c>
      <c r="G25" s="9" t="s">
        <v>62</v>
      </c>
      <c r="H25" s="9" t="s">
        <v>63</v>
      </c>
      <c r="I25" s="72">
        <v>28</v>
      </c>
      <c r="J25" s="73">
        <v>13</v>
      </c>
      <c r="K25" s="92">
        <v>4.3852802253376115</v>
      </c>
      <c r="L25" s="92">
        <v>1.3333333333333335</v>
      </c>
      <c r="M25" s="73">
        <v>221</v>
      </c>
      <c r="N25" s="73">
        <v>120.32222222222224</v>
      </c>
      <c r="O25" s="93">
        <v>245.55555555555557</v>
      </c>
      <c r="P25" s="73">
        <v>49.111111111111114</v>
      </c>
      <c r="Q25" s="93">
        <v>29.46666666666667</v>
      </c>
      <c r="R25" s="73">
        <v>0</v>
      </c>
      <c r="S25" s="68">
        <v>-1.1410557409055828</v>
      </c>
      <c r="T25" s="46" t="str">
        <f t="shared" si="0"/>
        <v>I see some value here for wins given his usual innings totals. But in a mixed league, Buehrle doesn't help you in any other categories. He's extremely hittable and can't get strikeouts. Even at 28 I don't expect much improvement.</v>
      </c>
      <c r="U25" s="59">
        <f t="shared" si="1"/>
      </c>
    </row>
    <row r="26" spans="2:21" ht="54.75" customHeight="1">
      <c r="B26" s="44">
        <f t="shared" si="2"/>
        <v>12</v>
      </c>
      <c r="C26" s="9" t="s">
        <v>180</v>
      </c>
      <c r="D26" s="9" t="s">
        <v>357</v>
      </c>
      <c r="E26" s="9"/>
      <c r="F26" s="9" t="s">
        <v>234</v>
      </c>
      <c r="G26" s="9" t="s">
        <v>62</v>
      </c>
      <c r="H26" s="9" t="s">
        <v>63</v>
      </c>
      <c r="I26" s="72">
        <v>25</v>
      </c>
      <c r="J26" s="73">
        <v>10</v>
      </c>
      <c r="K26" s="92">
        <v>4.034624754398493</v>
      </c>
      <c r="L26" s="92">
        <v>1.3555555555555556</v>
      </c>
      <c r="M26" s="73">
        <v>170</v>
      </c>
      <c r="N26" s="73">
        <v>113.33333333333334</v>
      </c>
      <c r="O26" s="93">
        <v>168.11111111111111</v>
      </c>
      <c r="P26" s="73">
        <v>62.33333333333333</v>
      </c>
      <c r="Q26" s="93">
        <v>18.88888888888889</v>
      </c>
      <c r="R26" s="73">
        <v>0</v>
      </c>
      <c r="S26" s="68">
        <v>-1.573015364730966</v>
      </c>
      <c r="T26" s="46" t="str">
        <f t="shared" si="0"/>
        <v>Wainwright should convert back to starting, and I expect him to be NL-only material. It's tough to expect 200 innings or spectacular ratios based on his last attempt at starting. The WS will drive his price higher than $1.</v>
      </c>
      <c r="U26" s="59">
        <f t="shared" si="1"/>
      </c>
    </row>
    <row r="27" spans="2:21" ht="54.75" customHeight="1">
      <c r="B27" s="44">
        <f t="shared" si="2"/>
        <v>13</v>
      </c>
      <c r="C27" s="9" t="s">
        <v>173</v>
      </c>
      <c r="D27" s="9" t="s">
        <v>358</v>
      </c>
      <c r="E27" s="9"/>
      <c r="F27" s="9" t="s">
        <v>235</v>
      </c>
      <c r="G27" s="9" t="s">
        <v>62</v>
      </c>
      <c r="H27" s="9" t="s">
        <v>63</v>
      </c>
      <c r="I27" s="72">
        <v>27</v>
      </c>
      <c r="J27" s="73">
        <v>12</v>
      </c>
      <c r="K27" s="92">
        <v>4.332242172654173</v>
      </c>
      <c r="L27" s="92">
        <v>1.327777777777778</v>
      </c>
      <c r="M27" s="73">
        <v>212</v>
      </c>
      <c r="N27" s="73">
        <v>111.18222222222222</v>
      </c>
      <c r="O27" s="93">
        <v>237.91111111111113</v>
      </c>
      <c r="P27" s="73">
        <v>43.57777777777778</v>
      </c>
      <c r="Q27" s="93">
        <v>29.444444444444446</v>
      </c>
      <c r="R27" s="73">
        <v>0</v>
      </c>
      <c r="S27" s="68">
        <v>-1.7382002398323597</v>
      </c>
      <c r="T27" s="46" t="str">
        <f t="shared" si="0"/>
        <v>A projection oddly similar to Buehrle's. Another hittable pitcher with low strikeouts. Garland is also durable and serviceable, but don't look for another '05.</v>
      </c>
      <c r="U27" s="59">
        <f t="shared" si="1"/>
      </c>
    </row>
    <row r="28" spans="2:21" ht="54.75" customHeight="1">
      <c r="B28" s="44">
        <f t="shared" si="2"/>
        <v>14</v>
      </c>
      <c r="C28" s="9" t="s">
        <v>182</v>
      </c>
      <c r="D28" s="9" t="s">
        <v>359</v>
      </c>
      <c r="E28" s="9"/>
      <c r="F28" s="9" t="s">
        <v>234</v>
      </c>
      <c r="G28" s="9" t="s">
        <v>62</v>
      </c>
      <c r="H28" s="9" t="s">
        <v>63</v>
      </c>
      <c r="I28" s="72">
        <v>26</v>
      </c>
      <c r="J28" s="73">
        <v>6</v>
      </c>
      <c r="K28" s="92">
        <v>3.9100290157363413</v>
      </c>
      <c r="L28" s="92">
        <v>1.3</v>
      </c>
      <c r="M28" s="73">
        <v>120</v>
      </c>
      <c r="N28" s="73">
        <v>113.33333333333334</v>
      </c>
      <c r="O28" s="93">
        <v>109.33333333333333</v>
      </c>
      <c r="P28" s="73">
        <v>46.66666666666667</v>
      </c>
      <c r="Q28" s="93">
        <v>14.666666666666668</v>
      </c>
      <c r="R28" s="73">
        <v>0</v>
      </c>
      <c r="S28" s="68">
        <v>-2.538465931556263</v>
      </c>
      <c r="T28" s="46" t="str">
        <f t="shared" si="0"/>
        <v>Can Prior cobble together any fantasy usefulness after years of injuries? If his velocity returns, you can invest a few bucks to see if the strikeout ace is in there somewhere. He's the 5th starter along with Wade Miller.</v>
      </c>
      <c r="U28" s="59">
        <f t="shared" si="1"/>
      </c>
    </row>
    <row r="29" spans="2:21" ht="54.75" customHeight="1">
      <c r="B29" s="44">
        <f t="shared" si="2"/>
        <v>15</v>
      </c>
      <c r="C29" s="9" t="s">
        <v>184</v>
      </c>
      <c r="D29" s="9" t="s">
        <v>360</v>
      </c>
      <c r="E29" s="9"/>
      <c r="F29" s="9" t="s">
        <v>235</v>
      </c>
      <c r="G29" s="9" t="s">
        <v>66</v>
      </c>
      <c r="H29" s="9" t="s">
        <v>63</v>
      </c>
      <c r="I29" s="72">
        <v>33</v>
      </c>
      <c r="J29" s="73">
        <v>5</v>
      </c>
      <c r="K29" s="92">
        <v>3.5034285768728672</v>
      </c>
      <c r="L29" s="92">
        <v>1.1555555555555554</v>
      </c>
      <c r="M29" s="73">
        <v>74</v>
      </c>
      <c r="N29" s="73">
        <v>67.4222222222222</v>
      </c>
      <c r="O29" s="93">
        <v>68.24444444444444</v>
      </c>
      <c r="P29" s="73">
        <v>17.266666666666666</v>
      </c>
      <c r="Q29" s="93">
        <v>9.62</v>
      </c>
      <c r="R29" s="73">
        <v>3</v>
      </c>
      <c r="S29" s="68">
        <v>-2.7135269532028876</v>
      </c>
      <c r="T29" s="46" t="str">
        <f t="shared" si="0"/>
        <v>A very solid Cubs debut. Howry exhibited excellent command and consistency. While third in line, he may be the most reliable option the Cubs have for the ninth inning. Envision a scenario where Dempster is ineffective and Wood is injured.</v>
      </c>
      <c r="U29" s="59">
        <f t="shared" si="1"/>
      </c>
    </row>
    <row r="30" spans="2:21" ht="54.75" customHeight="1">
      <c r="B30" s="44">
        <f t="shared" si="2"/>
        <v>16</v>
      </c>
      <c r="C30" s="9" t="s">
        <v>179</v>
      </c>
      <c r="D30" s="9" t="s">
        <v>365</v>
      </c>
      <c r="E30" s="9"/>
      <c r="F30" s="9" t="s">
        <v>234</v>
      </c>
      <c r="G30" s="9" t="s">
        <v>62</v>
      </c>
      <c r="H30" s="9" t="s">
        <v>63</v>
      </c>
      <c r="I30" s="72">
        <v>30</v>
      </c>
      <c r="J30" s="73">
        <v>12</v>
      </c>
      <c r="K30" s="92">
        <v>4.3726751866886655</v>
      </c>
      <c r="L30" s="92">
        <v>1.4111111111111112</v>
      </c>
      <c r="M30" s="73">
        <v>174</v>
      </c>
      <c r="N30" s="73">
        <v>116</v>
      </c>
      <c r="O30" s="93">
        <v>174</v>
      </c>
      <c r="P30" s="73">
        <v>71.53333333333333</v>
      </c>
      <c r="Q30" s="93">
        <v>18.56</v>
      </c>
      <c r="R30" s="73">
        <v>0</v>
      </c>
      <c r="S30" s="68">
        <v>-4.178559649856542</v>
      </c>
      <c r="T30" s="46" t="str">
        <f t="shared" si="0"/>
        <v>I like the combo of Wells and Dave Duncan; this is the best chance to get back on track. Duncan can help him keep the walks and HRs down for an ERA around league average. That's useful in NL-only especially on this team.</v>
      </c>
      <c r="U30" s="59">
        <f t="shared" si="1"/>
      </c>
    </row>
    <row r="31" spans="2:21" ht="54.75" customHeight="1">
      <c r="B31" s="44">
        <f t="shared" si="2"/>
        <v>17</v>
      </c>
      <c r="C31" s="9" t="s">
        <v>188</v>
      </c>
      <c r="D31" s="9" t="s">
        <v>366</v>
      </c>
      <c r="E31" s="9"/>
      <c r="F31" s="9" t="s">
        <v>236</v>
      </c>
      <c r="G31" s="9" t="s">
        <v>66</v>
      </c>
      <c r="H31" s="9" t="s">
        <v>63</v>
      </c>
      <c r="I31" s="72">
        <v>30</v>
      </c>
      <c r="J31" s="73">
        <v>4</v>
      </c>
      <c r="K31" s="92">
        <v>3.2605335225039314</v>
      </c>
      <c r="L31" s="92">
        <v>1.188888888888889</v>
      </c>
      <c r="M31" s="73">
        <v>60</v>
      </c>
      <c r="N31" s="73">
        <v>53.333333333333336</v>
      </c>
      <c r="O31" s="93">
        <v>52.66666666666667</v>
      </c>
      <c r="P31" s="73">
        <v>18.666666666666668</v>
      </c>
      <c r="Q31" s="93">
        <v>4.333333333333334</v>
      </c>
      <c r="R31" s="73">
        <v>3</v>
      </c>
      <c r="S31" s="68">
        <v>-5.123729785146861</v>
      </c>
      <c r="T31" s="46" t="str">
        <f t="shared" si="0"/>
        <v>If healthy, a better pitcher than Jenks. MacDougal is first in line for saves if Jenks falters or gets hurt; a good guy to have on reserve. Small sample, but showed career best control with Sox.</v>
      </c>
      <c r="U31" s="59">
        <f t="shared" si="1"/>
      </c>
    </row>
    <row r="32" spans="2:21" ht="54.75" customHeight="1">
      <c r="B32" s="44">
        <f t="shared" si="2"/>
        <v>18</v>
      </c>
      <c r="C32" s="9" t="s">
        <v>181</v>
      </c>
      <c r="D32" s="9" t="s">
        <v>367</v>
      </c>
      <c r="E32" s="9"/>
      <c r="F32" s="9" t="s">
        <v>234</v>
      </c>
      <c r="G32" s="9" t="s">
        <v>62</v>
      </c>
      <c r="H32" s="9" t="s">
        <v>63</v>
      </c>
      <c r="I32" s="72">
        <v>25</v>
      </c>
      <c r="J32" s="73">
        <v>7</v>
      </c>
      <c r="K32" s="92">
        <v>4.468776537014316</v>
      </c>
      <c r="L32" s="92">
        <v>1.3444444444444443</v>
      </c>
      <c r="M32" s="73">
        <v>122</v>
      </c>
      <c r="N32" s="73">
        <v>100.31111111111112</v>
      </c>
      <c r="O32" s="93">
        <v>119.28888888888889</v>
      </c>
      <c r="P32" s="73">
        <v>44.73333333333333</v>
      </c>
      <c r="Q32" s="93">
        <v>18.3</v>
      </c>
      <c r="R32" s="73">
        <v>0</v>
      </c>
      <c r="S32" s="68">
        <v>-6.504160918716579</v>
      </c>
      <c r="T32" s="46" t="str">
        <f t="shared" si="0"/>
        <v>Two major worries: staying healthy and keeping the ball in the yard. The Ks will be there and his command will progress, but can you count on him for 180 innings? Even with STL wins may be hard to come by as he doesn’t go deep into games.</v>
      </c>
      <c r="U32" s="59">
        <f t="shared" si="1"/>
      </c>
    </row>
    <row r="33" spans="2:21" ht="54.75" customHeight="1">
      <c r="B33" s="44">
        <f t="shared" si="2"/>
        <v>19</v>
      </c>
      <c r="C33" s="9" t="s">
        <v>187</v>
      </c>
      <c r="D33" s="9" t="s">
        <v>368</v>
      </c>
      <c r="E33" s="9"/>
      <c r="F33" s="9" t="s">
        <v>236</v>
      </c>
      <c r="G33" s="9" t="s">
        <v>66</v>
      </c>
      <c r="H33" s="9" t="s">
        <v>63</v>
      </c>
      <c r="I33" s="72">
        <v>35</v>
      </c>
      <c r="J33" s="73">
        <v>4</v>
      </c>
      <c r="K33" s="92">
        <v>3.777947095996892</v>
      </c>
      <c r="L33" s="92">
        <v>1.3</v>
      </c>
      <c r="M33" s="73">
        <v>62</v>
      </c>
      <c r="N33" s="73">
        <v>65.44444444444444</v>
      </c>
      <c r="O33" s="93">
        <v>51.66666666666667</v>
      </c>
      <c r="P33" s="73">
        <v>28.933333333333337</v>
      </c>
      <c r="Q33" s="93">
        <v>6.751111111111111</v>
      </c>
      <c r="R33" s="73">
        <v>0</v>
      </c>
      <c r="S33" s="68">
        <v>-7.606612302723972</v>
      </c>
      <c r="T33" s="46" t="str">
        <f t="shared" si="0"/>
        <v>Career best K rate - who saw that coming? They came at a price though, as his control was poor.  He's a decent endgame source of NL-only Ks but won't get save chances.</v>
      </c>
      <c r="U33" s="59">
        <f t="shared" si="1"/>
      </c>
    </row>
    <row r="34" spans="2:21" ht="54.75" customHeight="1">
      <c r="B34" s="44">
        <f t="shared" si="2"/>
        <v>20</v>
      </c>
      <c r="C34" s="9" t="s">
        <v>449</v>
      </c>
      <c r="D34" s="9" t="s">
        <v>369</v>
      </c>
      <c r="E34" s="9"/>
      <c r="F34" s="9" t="s">
        <v>236</v>
      </c>
      <c r="G34" s="9" t="s">
        <v>66</v>
      </c>
      <c r="H34" s="9" t="s">
        <v>62</v>
      </c>
      <c r="I34" s="72">
        <v>32</v>
      </c>
      <c r="J34" s="73">
        <v>5</v>
      </c>
      <c r="K34" s="92">
        <v>3.734625873015874</v>
      </c>
      <c r="L34" s="92">
        <v>1.2888888888888892</v>
      </c>
      <c r="M34" s="73">
        <v>75</v>
      </c>
      <c r="N34" s="73">
        <v>41.66666666666667</v>
      </c>
      <c r="O34" s="93">
        <v>77.5</v>
      </c>
      <c r="P34" s="73">
        <v>19.166666666666668</v>
      </c>
      <c r="Q34" s="93">
        <v>6.666666666666668</v>
      </c>
      <c r="R34" s="73">
        <v>0</v>
      </c>
      <c r="S34" s="68">
        <v>-7.866334334357645</v>
      </c>
      <c r="T34" s="46" t="str">
        <f t="shared" si="0"/>
        <v>While talked him up as a starting candidate, he's more likely to remain in the pen. Looper is an OK bet for tolerable ratios in a deep NL-only league. Still, he doesn't offer Ks and the Cards might defer to Wainwright if Izzy goes down.</v>
      </c>
      <c r="U34" s="59">
        <f t="shared" si="1"/>
      </c>
    </row>
    <row r="35" spans="2:21" ht="54.75" customHeight="1">
      <c r="B35" s="44">
        <f t="shared" si="2"/>
        <v>21</v>
      </c>
      <c r="C35" s="9" t="s">
        <v>126</v>
      </c>
      <c r="D35" s="9" t="s">
        <v>370</v>
      </c>
      <c r="E35" s="9" t="s">
        <v>214</v>
      </c>
      <c r="F35" s="9" t="s">
        <v>234</v>
      </c>
      <c r="G35" s="9" t="s">
        <v>62</v>
      </c>
      <c r="H35" s="9" t="s">
        <v>66</v>
      </c>
      <c r="I35" s="72">
        <v>25</v>
      </c>
      <c r="J35" s="73">
        <v>6</v>
      </c>
      <c r="K35" s="92">
        <v>4.246880534193261</v>
      </c>
      <c r="L35" s="92">
        <v>1.3666666666666665</v>
      </c>
      <c r="M35" s="73">
        <v>92</v>
      </c>
      <c r="N35" s="73">
        <v>51.11111111111111</v>
      </c>
      <c r="O35" s="93">
        <v>97.1111111111111</v>
      </c>
      <c r="P35" s="73">
        <v>28.622222222222216</v>
      </c>
      <c r="Q35" s="93">
        <v>9.2</v>
      </c>
      <c r="R35" s="73">
        <v>0</v>
      </c>
      <c r="S35" s="68">
        <v>-9.535537284881512</v>
      </c>
      <c r="T35" s="46" t="str">
        <f t="shared" si="0"/>
        <v>A good candidate to get a look as the 5th starter while Mulder is out. If Thompson can post an ERA in the low 4s they should keep him in the rotation and he'd be an NL-only sleeper. Low Ks, but decent control and groundball tendencies.</v>
      </c>
      <c r="U35" s="59">
        <f t="shared" si="1"/>
      </c>
    </row>
    <row r="36" spans="2:21" ht="54.75" customHeight="1">
      <c r="B36" s="44">
        <f t="shared" si="2"/>
        <v>22</v>
      </c>
      <c r="C36" s="9" t="s">
        <v>446</v>
      </c>
      <c r="D36" s="9" t="s">
        <v>373</v>
      </c>
      <c r="E36" s="9"/>
      <c r="F36" s="9" t="s">
        <v>234</v>
      </c>
      <c r="G36" s="9" t="s">
        <v>62</v>
      </c>
      <c r="H36" s="9" t="s">
        <v>63</v>
      </c>
      <c r="I36" s="72">
        <v>29</v>
      </c>
      <c r="J36" s="73">
        <v>7</v>
      </c>
      <c r="K36" s="92">
        <v>4.827805248366014</v>
      </c>
      <c r="L36" s="92">
        <v>1.4555555555555557</v>
      </c>
      <c r="M36" s="73">
        <v>120</v>
      </c>
      <c r="N36" s="73">
        <v>64</v>
      </c>
      <c r="O36" s="93">
        <v>128</v>
      </c>
      <c r="P36" s="73">
        <v>46.66666666666667</v>
      </c>
      <c r="Q36" s="93">
        <v>13.333333333333334</v>
      </c>
      <c r="R36" s="73">
        <v>0</v>
      </c>
      <c r="S36" s="68">
        <v>-13.516212401148435</v>
      </c>
      <c r="T36" s="46" t="str">
        <f t="shared" si="0"/>
        <v>If his shoulder is truly fully repaired, he could give the Cards 20 OK starts. No Ks or WHIP, just a hittable groundball guy who in no way resembles the Mulder of 2001-03. Don't underestimate the risk that he flops entirely post-surgery.</v>
      </c>
      <c r="U36" s="59">
        <f t="shared" si="1"/>
      </c>
    </row>
    <row r="37" spans="2:21" ht="54.75" customHeight="1">
      <c r="B37" s="44">
        <f t="shared" si="2"/>
        <v>23</v>
      </c>
      <c r="C37" s="9" t="s">
        <v>183</v>
      </c>
      <c r="D37" s="9" t="s">
        <v>374</v>
      </c>
      <c r="E37" s="9"/>
      <c r="F37" s="9" t="s">
        <v>234</v>
      </c>
      <c r="G37" s="9" t="s">
        <v>62</v>
      </c>
      <c r="H37" s="9" t="s">
        <v>63</v>
      </c>
      <c r="I37" s="72">
        <v>30</v>
      </c>
      <c r="J37" s="73">
        <v>5</v>
      </c>
      <c r="K37" s="92">
        <v>4.898801406571502</v>
      </c>
      <c r="L37" s="92">
        <v>1.488888888888889</v>
      </c>
      <c r="M37" s="73">
        <v>80</v>
      </c>
      <c r="N37" s="73">
        <v>57.77777777777778</v>
      </c>
      <c r="O37" s="93">
        <v>83.55555555555556</v>
      </c>
      <c r="P37" s="73">
        <v>35.55555555555556</v>
      </c>
      <c r="Q37" s="93">
        <v>9.866666666666667</v>
      </c>
      <c r="R37" s="73">
        <v>0</v>
      </c>
      <c r="S37" s="68">
        <v>-13.93508615112517</v>
      </c>
      <c r="T37" s="46" t="str">
        <f t="shared" si="0"/>
        <v>Post shoulder surgery, Miller is going to have to learn to be a different pitcher. He can still have a decent K rate but won't be unhittable again topping out at 90. An OK gamble in a deep NL-only league.</v>
      </c>
      <c r="U37" s="59">
        <f t="shared" si="1"/>
      </c>
    </row>
    <row r="38" spans="2:21" ht="54.75" customHeight="1">
      <c r="B38" s="44">
        <f t="shared" si="2"/>
        <v>24</v>
      </c>
      <c r="C38" s="9" t="s">
        <v>161</v>
      </c>
      <c r="D38" s="9" t="s">
        <v>375</v>
      </c>
      <c r="E38" s="9"/>
      <c r="F38" s="9" t="s">
        <v>236</v>
      </c>
      <c r="G38" s="9" t="s">
        <v>62</v>
      </c>
      <c r="H38" s="9" t="s">
        <v>66</v>
      </c>
      <c r="I38" s="72">
        <v>34</v>
      </c>
      <c r="J38" s="73">
        <v>4</v>
      </c>
      <c r="K38" s="92">
        <v>4.8021294896640825</v>
      </c>
      <c r="L38" s="92">
        <v>1.422222222222222</v>
      </c>
      <c r="M38" s="73">
        <v>80</v>
      </c>
      <c r="N38" s="73">
        <v>42.666666666666664</v>
      </c>
      <c r="O38" s="93">
        <v>88.88888888888889</v>
      </c>
      <c r="P38" s="73">
        <v>24.88888888888889</v>
      </c>
      <c r="Q38" s="93">
        <v>11.555555555555557</v>
      </c>
      <c r="R38" s="73">
        <v>0</v>
      </c>
      <c r="S38" s="68">
        <v>-14.371901495993944</v>
      </c>
      <c r="T38" s="46" t="str">
        <f t="shared" si="0"/>
        <v>Could get a look as 5th starter if needed. Has a decent groundball % and typically OK control. Could certainly pitch at or above 5th starter level under Dave Duncan, but less intriguing than Thompson.</v>
      </c>
      <c r="U38" s="59">
        <f t="shared" si="1"/>
      </c>
    </row>
    <row r="39" spans="2:21" ht="54.75" customHeight="1">
      <c r="B39" s="44">
        <f t="shared" si="2"/>
        <v>25</v>
      </c>
      <c r="C39" s="9" t="s">
        <v>177</v>
      </c>
      <c r="D39" s="9" t="s">
        <v>377</v>
      </c>
      <c r="E39" s="9"/>
      <c r="F39" s="9" t="s">
        <v>236</v>
      </c>
      <c r="G39" s="9" t="s">
        <v>62</v>
      </c>
      <c r="H39" s="9" t="s">
        <v>63</v>
      </c>
      <c r="I39" s="72">
        <v>28</v>
      </c>
      <c r="J39" s="73">
        <v>10</v>
      </c>
      <c r="K39" s="92">
        <v>5.2304521266752</v>
      </c>
      <c r="L39" s="92">
        <v>1.45</v>
      </c>
      <c r="M39" s="73">
        <v>198</v>
      </c>
      <c r="N39" s="73">
        <v>96.8</v>
      </c>
      <c r="O39" s="93">
        <v>214.5</v>
      </c>
      <c r="P39" s="73">
        <v>72.6</v>
      </c>
      <c r="Q39" s="93">
        <v>30.8</v>
      </c>
      <c r="R39" s="73">
        <v>0</v>
      </c>
      <c r="S39" s="68">
        <v>-16.705768275114295</v>
      </c>
      <c r="T39" s="46" t="str">
        <f t="shared" si="0"/>
        <v>Unless Larry Rothschild helps him rediscover his sinker, Marquis will have quite a lousy season. Wrigley is going to induce a lot of HRs, and batters make a lot of contact off him. Three years, $21 mil?  Bad idea.</v>
      </c>
      <c r="U39" s="59">
        <f t="shared" si="1"/>
      </c>
    </row>
    <row r="40" spans="2:21" ht="54.75" customHeight="1">
      <c r="B40" s="44">
        <f t="shared" si="2"/>
        <v>26</v>
      </c>
      <c r="C40" s="10" t="s">
        <v>447</v>
      </c>
      <c r="D40" s="10" t="s">
        <v>378</v>
      </c>
      <c r="E40" s="10"/>
      <c r="F40" s="10" t="s">
        <v>234</v>
      </c>
      <c r="G40" s="10" t="s">
        <v>62</v>
      </c>
      <c r="H40" s="10" t="s">
        <v>63</v>
      </c>
      <c r="I40" s="75">
        <v>24</v>
      </c>
      <c r="J40" s="76">
        <v>8</v>
      </c>
      <c r="K40" s="94">
        <v>5.302443378945448</v>
      </c>
      <c r="L40" s="94">
        <v>1.5111111111111113</v>
      </c>
      <c r="M40" s="76">
        <v>175</v>
      </c>
      <c r="N40" s="76">
        <v>116.66666666666666</v>
      </c>
      <c r="O40" s="95">
        <v>194.44444444444443</v>
      </c>
      <c r="P40" s="76">
        <v>70</v>
      </c>
      <c r="Q40" s="95">
        <v>23.333333333333332</v>
      </c>
      <c r="R40" s="76">
        <v>0</v>
      </c>
      <c r="S40" s="69">
        <v>-18.07234127293708</v>
      </c>
      <c r="T40" s="46" t="str">
        <f t="shared" si="0"/>
        <v>Floyd might be the leading candidate for the fifth starter job. I think he'll pitch better than the average fifth starter, but won't be a fantasy asset yet. Coop needs to help with his control and HR prevention first.</v>
      </c>
      <c r="U40" s="59">
        <f t="shared" si="1"/>
      </c>
    </row>
    <row r="41" spans="2:21" ht="54.75" customHeight="1">
      <c r="B41" s="44">
        <f t="shared" si="2"/>
        <v>27</v>
      </c>
      <c r="C41"/>
      <c r="D41"/>
      <c r="E41"/>
      <c r="F41"/>
      <c r="G41"/>
      <c r="H41"/>
      <c r="I41"/>
      <c r="J41"/>
      <c r="K41"/>
      <c r="L41"/>
      <c r="M41"/>
      <c r="N41"/>
      <c r="O41"/>
      <c r="P41"/>
      <c r="Q41"/>
      <c r="R41"/>
      <c r="S41"/>
      <c r="T41" s="46">
        <f t="shared" si="0"/>
      </c>
      <c r="U41" s="59">
        <f t="shared" si="1"/>
      </c>
    </row>
    <row r="42" spans="2:21" ht="54.75" customHeight="1">
      <c r="B42" s="44">
        <f t="shared" si="2"/>
        <v>28</v>
      </c>
      <c r="C42"/>
      <c r="D42"/>
      <c r="E42"/>
      <c r="F42"/>
      <c r="G42"/>
      <c r="H42"/>
      <c r="I42"/>
      <c r="J42"/>
      <c r="K42"/>
      <c r="L42"/>
      <c r="M42"/>
      <c r="N42"/>
      <c r="O42"/>
      <c r="P42"/>
      <c r="Q42"/>
      <c r="R42"/>
      <c r="S42"/>
      <c r="T42" s="46">
        <f t="shared" si="0"/>
      </c>
      <c r="U42" s="59">
        <f t="shared" si="1"/>
      </c>
    </row>
    <row r="43" spans="2:21" ht="54.75" customHeight="1">
      <c r="B43" s="44">
        <f t="shared" si="2"/>
        <v>29</v>
      </c>
      <c r="C43"/>
      <c r="D43"/>
      <c r="E43"/>
      <c r="F43"/>
      <c r="G43"/>
      <c r="H43"/>
      <c r="I43"/>
      <c r="J43"/>
      <c r="K43"/>
      <c r="L43"/>
      <c r="M43"/>
      <c r="N43"/>
      <c r="O43"/>
      <c r="P43"/>
      <c r="Q43"/>
      <c r="R43"/>
      <c r="S43"/>
      <c r="T43" s="46">
        <f t="shared" si="0"/>
      </c>
      <c r="U43" s="59">
        <f t="shared" si="1"/>
      </c>
    </row>
    <row r="44" spans="2:21" ht="54.75" customHeight="1">
      <c r="B44" s="44">
        <f t="shared" si="2"/>
        <v>30</v>
      </c>
      <c r="C44"/>
      <c r="D44"/>
      <c r="E44"/>
      <c r="F44"/>
      <c r="G44"/>
      <c r="H44"/>
      <c r="I44"/>
      <c r="J44"/>
      <c r="K44"/>
      <c r="L44"/>
      <c r="M44"/>
      <c r="N44"/>
      <c r="O44"/>
      <c r="P44"/>
      <c r="Q44"/>
      <c r="R44"/>
      <c r="S44"/>
      <c r="T44" s="46">
        <f t="shared" si="0"/>
      </c>
      <c r="U44" s="59">
        <f t="shared" si="1"/>
      </c>
    </row>
    <row r="45" spans="2:21" ht="54.75" customHeight="1">
      <c r="B45" s="44">
        <f t="shared" si="2"/>
        <v>31</v>
      </c>
      <c r="C45"/>
      <c r="D45"/>
      <c r="E45"/>
      <c r="F45"/>
      <c r="G45"/>
      <c r="H45"/>
      <c r="I45"/>
      <c r="J45"/>
      <c r="K45"/>
      <c r="L45"/>
      <c r="M45"/>
      <c r="N45"/>
      <c r="O45"/>
      <c r="P45"/>
      <c r="Q45"/>
      <c r="R45"/>
      <c r="S45"/>
      <c r="T45" s="46">
        <f t="shared" si="0"/>
      </c>
      <c r="U45" s="59">
        <f t="shared" si="1"/>
      </c>
    </row>
    <row r="46" spans="2:21" ht="54.75" customHeight="1">
      <c r="B46" s="44">
        <f t="shared" si="2"/>
        <v>32</v>
      </c>
      <c r="C46"/>
      <c r="D46"/>
      <c r="E46"/>
      <c r="F46"/>
      <c r="G46"/>
      <c r="H46"/>
      <c r="I46"/>
      <c r="J46"/>
      <c r="K46"/>
      <c r="L46"/>
      <c r="M46"/>
      <c r="N46"/>
      <c r="O46"/>
      <c r="P46"/>
      <c r="Q46"/>
      <c r="R46"/>
      <c r="S46"/>
      <c r="T46" s="46">
        <f t="shared" si="0"/>
      </c>
      <c r="U46" s="59">
        <f t="shared" si="1"/>
      </c>
    </row>
    <row r="47" spans="2:21" ht="54.75" customHeight="1">
      <c r="B47" s="44">
        <f t="shared" si="2"/>
        <v>33</v>
      </c>
      <c r="C47"/>
      <c r="D47"/>
      <c r="E47"/>
      <c r="F47"/>
      <c r="G47"/>
      <c r="H47"/>
      <c r="I47"/>
      <c r="J47"/>
      <c r="K47"/>
      <c r="L47"/>
      <c r="M47"/>
      <c r="N47"/>
      <c r="O47"/>
      <c r="P47"/>
      <c r="Q47"/>
      <c r="R47"/>
      <c r="S47"/>
      <c r="T47" s="46">
        <f t="shared" si="0"/>
      </c>
      <c r="U47" s="59">
        <f t="shared" si="1"/>
      </c>
    </row>
    <row r="48" spans="2:21" ht="54.75" customHeight="1">
      <c r="B48" s="44">
        <f t="shared" si="2"/>
        <v>34</v>
      </c>
      <c r="C48"/>
      <c r="D48"/>
      <c r="E48"/>
      <c r="F48"/>
      <c r="G48"/>
      <c r="H48"/>
      <c r="I48"/>
      <c r="J48"/>
      <c r="K48"/>
      <c r="L48"/>
      <c r="M48"/>
      <c r="N48"/>
      <c r="O48"/>
      <c r="P48"/>
      <c r="Q48"/>
      <c r="R48"/>
      <c r="S48"/>
      <c r="T48" s="46">
        <f t="shared" si="0"/>
      </c>
      <c r="U48" s="59">
        <f t="shared" si="1"/>
      </c>
    </row>
    <row r="49" spans="2:21" ht="54.75" customHeight="1">
      <c r="B49" s="44">
        <f t="shared" si="2"/>
        <v>35</v>
      </c>
      <c r="C49"/>
      <c r="D49"/>
      <c r="E49"/>
      <c r="F49"/>
      <c r="G49"/>
      <c r="H49"/>
      <c r="I49"/>
      <c r="J49"/>
      <c r="K49"/>
      <c r="L49"/>
      <c r="M49"/>
      <c r="N49"/>
      <c r="O49"/>
      <c r="P49"/>
      <c r="Q49"/>
      <c r="R49"/>
      <c r="S49"/>
      <c r="T49" s="46">
        <f t="shared" si="0"/>
      </c>
      <c r="U49" s="59">
        <f t="shared" si="1"/>
      </c>
    </row>
    <row r="50" spans="2:21" ht="54.75" customHeight="1">
      <c r="B50" s="44">
        <f t="shared" si="2"/>
        <v>36</v>
      </c>
      <c r="C50"/>
      <c r="D50"/>
      <c r="E50"/>
      <c r="F50"/>
      <c r="G50"/>
      <c r="H50"/>
      <c r="I50"/>
      <c r="J50"/>
      <c r="K50"/>
      <c r="L50"/>
      <c r="M50"/>
      <c r="N50"/>
      <c r="O50"/>
      <c r="P50"/>
      <c r="Q50"/>
      <c r="R50"/>
      <c r="S50"/>
      <c r="T50" s="46">
        <f t="shared" si="0"/>
      </c>
      <c r="U50" s="59">
        <f t="shared" si="1"/>
      </c>
    </row>
    <row r="51" spans="2:21" ht="54.75" customHeight="1">
      <c r="B51" s="44">
        <f t="shared" si="2"/>
        <v>37</v>
      </c>
      <c r="C51"/>
      <c r="D51"/>
      <c r="E51"/>
      <c r="F51"/>
      <c r="G51"/>
      <c r="H51"/>
      <c r="I51"/>
      <c r="J51"/>
      <c r="K51"/>
      <c r="L51"/>
      <c r="M51"/>
      <c r="N51"/>
      <c r="O51"/>
      <c r="P51"/>
      <c r="Q51"/>
      <c r="R51"/>
      <c r="S51"/>
      <c r="T51" s="46">
        <f t="shared" si="0"/>
      </c>
      <c r="U51" s="59">
        <f t="shared" si="1"/>
      </c>
    </row>
    <row r="52" spans="2:21" ht="54.75" customHeight="1">
      <c r="B52" s="44">
        <f t="shared" si="2"/>
        <v>38</v>
      </c>
      <c r="C52"/>
      <c r="D52"/>
      <c r="E52"/>
      <c r="F52"/>
      <c r="G52"/>
      <c r="H52"/>
      <c r="I52"/>
      <c r="J52"/>
      <c r="K52"/>
      <c r="L52"/>
      <c r="M52"/>
      <c r="N52"/>
      <c r="O52"/>
      <c r="P52"/>
      <c r="Q52"/>
      <c r="R52"/>
      <c r="S52"/>
      <c r="T52" s="46">
        <f t="shared" si="0"/>
      </c>
      <c r="U52" s="59">
        <f t="shared" si="1"/>
      </c>
    </row>
    <row r="53" spans="2:21" ht="54.75" customHeight="1">
      <c r="B53" s="44">
        <f t="shared" si="2"/>
        <v>39</v>
      </c>
      <c r="C53"/>
      <c r="D53"/>
      <c r="E53"/>
      <c r="F53"/>
      <c r="G53"/>
      <c r="H53"/>
      <c r="I53"/>
      <c r="J53"/>
      <c r="K53"/>
      <c r="L53"/>
      <c r="M53"/>
      <c r="N53"/>
      <c r="O53"/>
      <c r="P53"/>
      <c r="Q53"/>
      <c r="R53"/>
      <c r="S53"/>
      <c r="T53" s="46">
        <f t="shared" si="0"/>
      </c>
      <c r="U53" s="59">
        <f t="shared" si="1"/>
      </c>
    </row>
    <row r="54" spans="2:21" ht="54.75" customHeight="1">
      <c r="B54" s="44">
        <f t="shared" si="2"/>
        <v>40</v>
      </c>
      <c r="C54"/>
      <c r="D54"/>
      <c r="E54"/>
      <c r="F54"/>
      <c r="G54"/>
      <c r="H54"/>
      <c r="I54"/>
      <c r="J54"/>
      <c r="K54"/>
      <c r="L54"/>
      <c r="M54"/>
      <c r="N54"/>
      <c r="O54"/>
      <c r="P54"/>
      <c r="Q54"/>
      <c r="R54"/>
      <c r="S54"/>
      <c r="T54" s="46">
        <f t="shared" si="0"/>
      </c>
      <c r="U54" s="59">
        <f t="shared" si="1"/>
      </c>
    </row>
    <row r="55" spans="2:21" ht="54.75" customHeight="1">
      <c r="B55" s="44">
        <f t="shared" si="2"/>
        <v>41</v>
      </c>
      <c r="C55"/>
      <c r="D55"/>
      <c r="E55"/>
      <c r="F55"/>
      <c r="G55"/>
      <c r="H55"/>
      <c r="I55"/>
      <c r="J55"/>
      <c r="K55"/>
      <c r="L55"/>
      <c r="M55"/>
      <c r="N55"/>
      <c r="O55"/>
      <c r="P55"/>
      <c r="Q55"/>
      <c r="R55"/>
      <c r="S55"/>
      <c r="T55" s="46">
        <f t="shared" si="0"/>
      </c>
      <c r="U55" s="59">
        <f t="shared" si="1"/>
      </c>
    </row>
    <row r="56" spans="2:21" ht="54.75" customHeight="1">
      <c r="B56" s="44">
        <f t="shared" si="2"/>
        <v>42</v>
      </c>
      <c r="C56"/>
      <c r="D56"/>
      <c r="E56"/>
      <c r="F56"/>
      <c r="G56"/>
      <c r="H56"/>
      <c r="I56"/>
      <c r="J56"/>
      <c r="K56"/>
      <c r="L56"/>
      <c r="M56"/>
      <c r="N56"/>
      <c r="O56"/>
      <c r="P56"/>
      <c r="Q56"/>
      <c r="R56"/>
      <c r="S56"/>
      <c r="T56" s="46">
        <f t="shared" si="0"/>
      </c>
      <c r="U56" s="59">
        <f t="shared" si="1"/>
      </c>
    </row>
    <row r="57" spans="2:21" ht="54.75" customHeight="1">
      <c r="B57" s="44">
        <f t="shared" si="2"/>
        <v>43</v>
      </c>
      <c r="C57"/>
      <c r="D57"/>
      <c r="E57"/>
      <c r="F57"/>
      <c r="G57"/>
      <c r="H57"/>
      <c r="I57"/>
      <c r="J57"/>
      <c r="K57"/>
      <c r="L57"/>
      <c r="M57"/>
      <c r="N57"/>
      <c r="O57"/>
      <c r="P57"/>
      <c r="Q57"/>
      <c r="R57"/>
      <c r="S57"/>
      <c r="T57" s="46">
        <f t="shared" si="0"/>
      </c>
      <c r="U57" s="59">
        <f t="shared" si="1"/>
      </c>
    </row>
    <row r="58" spans="2:21" ht="54.75" customHeight="1">
      <c r="B58" s="44">
        <f t="shared" si="2"/>
        <v>44</v>
      </c>
      <c r="C58"/>
      <c r="D58"/>
      <c r="E58"/>
      <c r="F58"/>
      <c r="G58"/>
      <c r="H58"/>
      <c r="I58"/>
      <c r="J58"/>
      <c r="K58"/>
      <c r="L58"/>
      <c r="M58"/>
      <c r="N58"/>
      <c r="O58"/>
      <c r="P58"/>
      <c r="Q58"/>
      <c r="R58"/>
      <c r="S58"/>
      <c r="T58" s="46">
        <f t="shared" si="0"/>
      </c>
      <c r="U58" s="59">
        <f t="shared" si="1"/>
      </c>
    </row>
    <row r="59" spans="2:21" ht="54.75" customHeight="1">
      <c r="B59" s="44">
        <f t="shared" si="2"/>
        <v>45</v>
      </c>
      <c r="C59"/>
      <c r="D59"/>
      <c r="E59"/>
      <c r="F59"/>
      <c r="G59"/>
      <c r="H59"/>
      <c r="I59"/>
      <c r="J59"/>
      <c r="K59"/>
      <c r="L59"/>
      <c r="M59"/>
      <c r="N59"/>
      <c r="O59"/>
      <c r="P59"/>
      <c r="Q59"/>
      <c r="R59"/>
      <c r="S59"/>
      <c r="T59" s="46">
        <f t="shared" si="0"/>
      </c>
      <c r="U59" s="59">
        <f t="shared" si="1"/>
      </c>
    </row>
    <row r="60" spans="2:21" ht="54.75" customHeight="1">
      <c r="B60" s="44">
        <f t="shared" si="2"/>
        <v>46</v>
      </c>
      <c r="C60"/>
      <c r="D60"/>
      <c r="E60"/>
      <c r="F60"/>
      <c r="G60"/>
      <c r="H60"/>
      <c r="I60"/>
      <c r="J60"/>
      <c r="K60"/>
      <c r="L60"/>
      <c r="M60"/>
      <c r="N60"/>
      <c r="O60"/>
      <c r="P60"/>
      <c r="Q60"/>
      <c r="R60"/>
      <c r="S60"/>
      <c r="T60" s="46">
        <f t="shared" si="0"/>
      </c>
      <c r="U60" s="59">
        <f t="shared" si="1"/>
      </c>
    </row>
    <row r="61" spans="2:21" ht="54.75" customHeight="1">
      <c r="B61" s="44">
        <f t="shared" si="2"/>
        <v>47</v>
      </c>
      <c r="C61"/>
      <c r="D61"/>
      <c r="E61"/>
      <c r="F61"/>
      <c r="G61"/>
      <c r="H61"/>
      <c r="I61"/>
      <c r="J61"/>
      <c r="K61"/>
      <c r="L61"/>
      <c r="M61"/>
      <c r="N61"/>
      <c r="O61"/>
      <c r="P61"/>
      <c r="Q61"/>
      <c r="R61"/>
      <c r="S61"/>
      <c r="T61" s="46">
        <f t="shared" si="0"/>
      </c>
      <c r="U61" s="59">
        <f t="shared" si="1"/>
      </c>
    </row>
    <row r="62" spans="2:21" ht="54.75" customHeight="1">
      <c r="B62" s="44">
        <f t="shared" si="2"/>
        <v>48</v>
      </c>
      <c r="C62"/>
      <c r="D62"/>
      <c r="E62"/>
      <c r="F62"/>
      <c r="G62"/>
      <c r="H62"/>
      <c r="I62"/>
      <c r="J62"/>
      <c r="K62"/>
      <c r="L62"/>
      <c r="M62"/>
      <c r="N62"/>
      <c r="O62"/>
      <c r="P62"/>
      <c r="Q62"/>
      <c r="R62"/>
      <c r="S62"/>
      <c r="T62" s="46">
        <f t="shared" si="0"/>
      </c>
      <c r="U62" s="59">
        <f t="shared" si="1"/>
      </c>
    </row>
    <row r="63" spans="2:21" ht="54.75" customHeight="1">
      <c r="B63" s="44">
        <f t="shared" si="2"/>
        <v>49</v>
      </c>
      <c r="C63"/>
      <c r="D63"/>
      <c r="E63"/>
      <c r="F63"/>
      <c r="G63"/>
      <c r="H63"/>
      <c r="I63"/>
      <c r="J63"/>
      <c r="K63"/>
      <c r="L63"/>
      <c r="M63"/>
      <c r="N63"/>
      <c r="O63"/>
      <c r="P63"/>
      <c r="Q63"/>
      <c r="R63"/>
      <c r="S63"/>
      <c r="T63" s="46">
        <f t="shared" si="0"/>
      </c>
      <c r="U63" s="59">
        <f t="shared" si="1"/>
      </c>
    </row>
    <row r="64" spans="2:21" ht="54.75" customHeight="1">
      <c r="B64" s="44">
        <f t="shared" si="2"/>
        <v>50</v>
      </c>
      <c r="C64"/>
      <c r="D64"/>
      <c r="E64"/>
      <c r="F64"/>
      <c r="G64"/>
      <c r="H64"/>
      <c r="I64"/>
      <c r="J64"/>
      <c r="K64"/>
      <c r="L64"/>
      <c r="M64"/>
      <c r="N64"/>
      <c r="O64"/>
      <c r="P64"/>
      <c r="Q64"/>
      <c r="R64"/>
      <c r="S64"/>
      <c r="T64" s="46">
        <f t="shared" si="0"/>
      </c>
      <c r="U64" s="59">
        <f t="shared" si="1"/>
      </c>
    </row>
    <row r="65" spans="2:21" ht="54.75" customHeight="1">
      <c r="B65" s="44">
        <f t="shared" si="2"/>
        <v>51</v>
      </c>
      <c r="C65"/>
      <c r="D65"/>
      <c r="E65"/>
      <c r="F65"/>
      <c r="G65"/>
      <c r="H65"/>
      <c r="I65"/>
      <c r="J65"/>
      <c r="K65"/>
      <c r="L65"/>
      <c r="M65"/>
      <c r="N65"/>
      <c r="O65"/>
      <c r="P65"/>
      <c r="Q65"/>
      <c r="R65"/>
      <c r="S65"/>
      <c r="T65" s="46">
        <f t="shared" si="0"/>
      </c>
      <c r="U65" s="59">
        <f t="shared" si="1"/>
      </c>
    </row>
    <row r="66" spans="2:21" ht="54.75" customHeight="1">
      <c r="B66" s="44">
        <f t="shared" si="2"/>
        <v>52</v>
      </c>
      <c r="C66"/>
      <c r="D66"/>
      <c r="E66"/>
      <c r="F66"/>
      <c r="G66"/>
      <c r="H66"/>
      <c r="I66"/>
      <c r="J66"/>
      <c r="K66"/>
      <c r="L66"/>
      <c r="M66"/>
      <c r="N66"/>
      <c r="O66"/>
      <c r="P66"/>
      <c r="Q66"/>
      <c r="R66"/>
      <c r="S66"/>
      <c r="T66" s="46">
        <f t="shared" si="0"/>
      </c>
      <c r="U66" s="59">
        <f t="shared" si="1"/>
      </c>
    </row>
    <row r="67" spans="2:21" ht="54.75" customHeight="1">
      <c r="B67" s="44">
        <f t="shared" si="2"/>
        <v>53</v>
      </c>
      <c r="C67"/>
      <c r="D67"/>
      <c r="E67"/>
      <c r="F67"/>
      <c r="G67"/>
      <c r="H67"/>
      <c r="I67"/>
      <c r="J67"/>
      <c r="K67"/>
      <c r="L67"/>
      <c r="M67"/>
      <c r="N67"/>
      <c r="O67"/>
      <c r="P67"/>
      <c r="Q67"/>
      <c r="R67"/>
      <c r="S67"/>
      <c r="T67" s="46">
        <f t="shared" si="0"/>
      </c>
      <c r="U67" s="59">
        <f t="shared" si="1"/>
      </c>
    </row>
    <row r="68" spans="2:21" ht="54.75" customHeight="1">
      <c r="B68" s="44">
        <f t="shared" si="2"/>
        <v>54</v>
      </c>
      <c r="C68"/>
      <c r="D68"/>
      <c r="E68"/>
      <c r="F68"/>
      <c r="G68"/>
      <c r="H68"/>
      <c r="I68"/>
      <c r="J68"/>
      <c r="K68"/>
      <c r="L68"/>
      <c r="M68"/>
      <c r="N68"/>
      <c r="O68"/>
      <c r="P68"/>
      <c r="Q68"/>
      <c r="R68"/>
      <c r="S68"/>
      <c r="T68" s="46">
        <f t="shared" si="0"/>
      </c>
      <c r="U68" s="59">
        <f t="shared" si="1"/>
      </c>
    </row>
    <row r="69" spans="2:21" ht="54.75" customHeight="1">
      <c r="B69" s="44">
        <f t="shared" si="2"/>
        <v>55</v>
      </c>
      <c r="C69"/>
      <c r="D69"/>
      <c r="E69"/>
      <c r="F69"/>
      <c r="G69"/>
      <c r="H69"/>
      <c r="I69"/>
      <c r="J69"/>
      <c r="K69"/>
      <c r="L69"/>
      <c r="M69"/>
      <c r="N69"/>
      <c r="O69"/>
      <c r="P69"/>
      <c r="Q69"/>
      <c r="R69"/>
      <c r="S69"/>
      <c r="T69" s="46">
        <f t="shared" si="0"/>
      </c>
      <c r="U69" s="59">
        <f t="shared" si="1"/>
      </c>
    </row>
    <row r="70" spans="2:21" ht="54.75" customHeight="1">
      <c r="B70" s="44">
        <f t="shared" si="2"/>
        <v>56</v>
      </c>
      <c r="C70"/>
      <c r="D70"/>
      <c r="E70"/>
      <c r="F70"/>
      <c r="G70"/>
      <c r="H70"/>
      <c r="I70"/>
      <c r="J70"/>
      <c r="K70"/>
      <c r="L70"/>
      <c r="M70"/>
      <c r="N70"/>
      <c r="O70"/>
      <c r="P70"/>
      <c r="Q70"/>
      <c r="R70"/>
      <c r="S70"/>
      <c r="T70" s="46">
        <f t="shared" si="0"/>
      </c>
      <c r="U70" s="59">
        <f t="shared" si="1"/>
      </c>
    </row>
    <row r="71" spans="2:21" ht="54.75" customHeight="1">
      <c r="B71" s="44">
        <f t="shared" si="2"/>
        <v>57</v>
      </c>
      <c r="C71"/>
      <c r="D71"/>
      <c r="E71"/>
      <c r="F71"/>
      <c r="G71"/>
      <c r="H71"/>
      <c r="I71"/>
      <c r="J71"/>
      <c r="K71"/>
      <c r="L71"/>
      <c r="M71"/>
      <c r="N71"/>
      <c r="O71"/>
      <c r="P71"/>
      <c r="Q71"/>
      <c r="R71"/>
      <c r="S71"/>
      <c r="T71" s="46">
        <f t="shared" si="0"/>
      </c>
      <c r="U71" s="59">
        <f t="shared" si="1"/>
      </c>
    </row>
    <row r="72" spans="2:21" ht="54.75" customHeight="1">
      <c r="B72" s="44">
        <f t="shared" si="2"/>
        <v>58</v>
      </c>
      <c r="C72"/>
      <c r="D72"/>
      <c r="E72"/>
      <c r="F72"/>
      <c r="G72"/>
      <c r="H72"/>
      <c r="I72"/>
      <c r="J72"/>
      <c r="K72"/>
      <c r="L72"/>
      <c r="M72"/>
      <c r="N72"/>
      <c r="O72"/>
      <c r="P72"/>
      <c r="Q72"/>
      <c r="R72"/>
      <c r="S72"/>
      <c r="T72" s="46">
        <f t="shared" si="0"/>
      </c>
      <c r="U72" s="59">
        <f t="shared" si="1"/>
      </c>
    </row>
    <row r="73" spans="2:21" ht="54.75" customHeight="1">
      <c r="B73" s="44">
        <f t="shared" si="2"/>
        <v>59</v>
      </c>
      <c r="C73"/>
      <c r="D73"/>
      <c r="E73"/>
      <c r="F73"/>
      <c r="G73"/>
      <c r="H73"/>
      <c r="I73"/>
      <c r="J73"/>
      <c r="K73"/>
      <c r="L73"/>
      <c r="M73"/>
      <c r="N73"/>
      <c r="O73"/>
      <c r="P73"/>
      <c r="Q73"/>
      <c r="R73"/>
      <c r="S73"/>
      <c r="T73" s="46">
        <f t="shared" si="0"/>
      </c>
      <c r="U73" s="59">
        <f t="shared" si="1"/>
      </c>
    </row>
    <row r="74" spans="2:21" ht="54.75" customHeight="1">
      <c r="B74" s="44">
        <f t="shared" si="2"/>
        <v>60</v>
      </c>
      <c r="C74"/>
      <c r="D74"/>
      <c r="E74"/>
      <c r="F74"/>
      <c r="G74"/>
      <c r="H74"/>
      <c r="I74"/>
      <c r="J74"/>
      <c r="K74"/>
      <c r="L74"/>
      <c r="M74"/>
      <c r="N74"/>
      <c r="O74"/>
      <c r="P74"/>
      <c r="Q74"/>
      <c r="R74"/>
      <c r="S74"/>
      <c r="T74" s="46">
        <f t="shared" si="0"/>
      </c>
      <c r="U74" s="59">
        <f t="shared" si="1"/>
      </c>
    </row>
    <row r="75" spans="2:21" ht="54.75" customHeight="1">
      <c r="B75" s="44">
        <f t="shared" si="2"/>
        <v>61</v>
      </c>
      <c r="C75"/>
      <c r="D75"/>
      <c r="E75"/>
      <c r="F75"/>
      <c r="G75"/>
      <c r="H75"/>
      <c r="I75"/>
      <c r="J75"/>
      <c r="K75"/>
      <c r="L75"/>
      <c r="M75"/>
      <c r="N75"/>
      <c r="O75"/>
      <c r="P75"/>
      <c r="Q75"/>
      <c r="R75"/>
      <c r="S75"/>
      <c r="T75" s="46">
        <f t="shared" si="0"/>
      </c>
      <c r="U75" s="59">
        <f t="shared" si="1"/>
      </c>
    </row>
    <row r="76" spans="2:21" ht="54.75" customHeight="1">
      <c r="B76" s="44">
        <f t="shared" si="2"/>
        <v>62</v>
      </c>
      <c r="C76"/>
      <c r="D76"/>
      <c r="E76"/>
      <c r="F76"/>
      <c r="G76"/>
      <c r="H76"/>
      <c r="I76"/>
      <c r="J76"/>
      <c r="K76"/>
      <c r="L76"/>
      <c r="M76"/>
      <c r="N76"/>
      <c r="O76"/>
      <c r="P76"/>
      <c r="Q76"/>
      <c r="R76"/>
      <c r="S76"/>
      <c r="T76" s="46">
        <f t="shared" si="0"/>
      </c>
      <c r="U76" s="59">
        <f t="shared" si="1"/>
      </c>
    </row>
    <row r="77" spans="2:21" ht="54.75" customHeight="1">
      <c r="B77" s="44">
        <f t="shared" si="2"/>
        <v>63</v>
      </c>
      <c r="C77"/>
      <c r="D77"/>
      <c r="E77"/>
      <c r="F77"/>
      <c r="G77"/>
      <c r="H77"/>
      <c r="I77"/>
      <c r="J77"/>
      <c r="K77"/>
      <c r="L77"/>
      <c r="M77"/>
      <c r="N77"/>
      <c r="O77"/>
      <c r="P77"/>
      <c r="Q77"/>
      <c r="R77"/>
      <c r="S77"/>
      <c r="T77" s="46">
        <f t="shared" si="0"/>
      </c>
      <c r="U77" s="59">
        <f t="shared" si="1"/>
      </c>
    </row>
    <row r="78" spans="2:21" ht="54.75" customHeight="1">
      <c r="B78" s="44">
        <f t="shared" si="2"/>
        <v>64</v>
      </c>
      <c r="C78"/>
      <c r="D78"/>
      <c r="E78"/>
      <c r="F78"/>
      <c r="G78"/>
      <c r="H78"/>
      <c r="I78"/>
      <c r="J78"/>
      <c r="K78"/>
      <c r="L78"/>
      <c r="M78"/>
      <c r="N78"/>
      <c r="O78"/>
      <c r="P78"/>
      <c r="Q78"/>
      <c r="R78"/>
      <c r="S78"/>
      <c r="T78" s="46">
        <f t="shared" si="0"/>
      </c>
      <c r="U78" s="59">
        <f t="shared" si="1"/>
      </c>
    </row>
    <row r="79" spans="2:21" ht="54.75" customHeight="1">
      <c r="B79" s="44">
        <f t="shared" si="2"/>
        <v>65</v>
      </c>
      <c r="C79"/>
      <c r="D79"/>
      <c r="E79"/>
      <c r="F79"/>
      <c r="G79"/>
      <c r="H79"/>
      <c r="I79"/>
      <c r="J79"/>
      <c r="K79"/>
      <c r="L79"/>
      <c r="M79"/>
      <c r="N79"/>
      <c r="O79"/>
      <c r="P79"/>
      <c r="Q79"/>
      <c r="R79"/>
      <c r="S79"/>
      <c r="T79" s="46">
        <f aca="true" t="shared" si="3" ref="T79:T142">IF(C79="","",IF(ISBLANK(VLOOKUP(C79,PlayerData,9,FALSE)),"",VLOOKUP(C79,PlayerData,9,FALSE)))</f>
      </c>
      <c r="U79" s="59">
        <f aca="true" t="shared" si="4" ref="U79:U142">IF(ISBLANK(C79),"",VLOOKUP(C79,PlayerData,62,FALSE))</f>
      </c>
    </row>
    <row r="80" spans="2:21" ht="54.75" customHeight="1">
      <c r="B80" s="44">
        <f t="shared" si="2"/>
        <v>66</v>
      </c>
      <c r="C80"/>
      <c r="D80"/>
      <c r="E80"/>
      <c r="F80"/>
      <c r="G80"/>
      <c r="H80"/>
      <c r="I80"/>
      <c r="J80"/>
      <c r="K80"/>
      <c r="L80"/>
      <c r="M80"/>
      <c r="N80"/>
      <c r="O80"/>
      <c r="P80"/>
      <c r="Q80"/>
      <c r="R80"/>
      <c r="S80"/>
      <c r="T80" s="46">
        <f t="shared" si="3"/>
      </c>
      <c r="U80" s="59">
        <f t="shared" si="4"/>
      </c>
    </row>
    <row r="81" spans="2:21" ht="54.75" customHeight="1">
      <c r="B81" s="44">
        <f aca="true" t="shared" si="5" ref="B81:B144">B80+1</f>
        <v>67</v>
      </c>
      <c r="C81"/>
      <c r="D81"/>
      <c r="E81"/>
      <c r="F81"/>
      <c r="G81"/>
      <c r="H81"/>
      <c r="I81"/>
      <c r="J81"/>
      <c r="K81"/>
      <c r="L81"/>
      <c r="M81"/>
      <c r="N81"/>
      <c r="O81"/>
      <c r="P81"/>
      <c r="Q81"/>
      <c r="R81"/>
      <c r="S81"/>
      <c r="T81" s="46">
        <f t="shared" si="3"/>
      </c>
      <c r="U81" s="59">
        <f t="shared" si="4"/>
      </c>
    </row>
    <row r="82" spans="2:21" ht="54.75" customHeight="1">
      <c r="B82" s="44">
        <f t="shared" si="5"/>
        <v>68</v>
      </c>
      <c r="C82"/>
      <c r="D82"/>
      <c r="E82"/>
      <c r="F82"/>
      <c r="G82"/>
      <c r="H82"/>
      <c r="I82"/>
      <c r="J82"/>
      <c r="K82"/>
      <c r="L82"/>
      <c r="M82"/>
      <c r="N82"/>
      <c r="O82"/>
      <c r="P82"/>
      <c r="Q82"/>
      <c r="R82"/>
      <c r="S82"/>
      <c r="T82" s="46">
        <f t="shared" si="3"/>
      </c>
      <c r="U82" s="59">
        <f t="shared" si="4"/>
      </c>
    </row>
    <row r="83" spans="2:21" ht="54.75" customHeight="1">
      <c r="B83" s="44">
        <f t="shared" si="5"/>
        <v>69</v>
      </c>
      <c r="C83"/>
      <c r="D83"/>
      <c r="E83"/>
      <c r="F83"/>
      <c r="G83"/>
      <c r="H83"/>
      <c r="I83"/>
      <c r="J83"/>
      <c r="K83"/>
      <c r="L83"/>
      <c r="M83"/>
      <c r="N83"/>
      <c r="O83"/>
      <c r="P83"/>
      <c r="Q83"/>
      <c r="R83"/>
      <c r="S83"/>
      <c r="T83" s="46">
        <f t="shared" si="3"/>
      </c>
      <c r="U83" s="59">
        <f t="shared" si="4"/>
      </c>
    </row>
    <row r="84" spans="2:21" ht="54.75" customHeight="1">
      <c r="B84" s="44">
        <f t="shared" si="5"/>
        <v>70</v>
      </c>
      <c r="C84"/>
      <c r="D84"/>
      <c r="E84"/>
      <c r="F84"/>
      <c r="G84"/>
      <c r="H84"/>
      <c r="I84"/>
      <c r="J84"/>
      <c r="K84"/>
      <c r="L84"/>
      <c r="M84"/>
      <c r="N84"/>
      <c r="O84"/>
      <c r="P84"/>
      <c r="Q84"/>
      <c r="R84"/>
      <c r="S84"/>
      <c r="T84" s="46">
        <f t="shared" si="3"/>
      </c>
      <c r="U84" s="59">
        <f t="shared" si="4"/>
      </c>
    </row>
    <row r="85" spans="2:21" ht="54.75" customHeight="1">
      <c r="B85" s="44">
        <f t="shared" si="5"/>
        <v>71</v>
      </c>
      <c r="C85"/>
      <c r="D85"/>
      <c r="E85"/>
      <c r="F85"/>
      <c r="G85"/>
      <c r="H85"/>
      <c r="I85"/>
      <c r="J85"/>
      <c r="K85"/>
      <c r="L85"/>
      <c r="M85"/>
      <c r="N85"/>
      <c r="O85"/>
      <c r="P85"/>
      <c r="Q85"/>
      <c r="R85"/>
      <c r="S85"/>
      <c r="T85" s="46">
        <f t="shared" si="3"/>
      </c>
      <c r="U85" s="59">
        <f t="shared" si="4"/>
      </c>
    </row>
    <row r="86" spans="2:21" ht="54.75" customHeight="1">
      <c r="B86" s="44">
        <f t="shared" si="5"/>
        <v>72</v>
      </c>
      <c r="C86"/>
      <c r="D86"/>
      <c r="E86"/>
      <c r="F86"/>
      <c r="G86"/>
      <c r="H86"/>
      <c r="I86"/>
      <c r="J86"/>
      <c r="K86"/>
      <c r="L86"/>
      <c r="M86"/>
      <c r="N86"/>
      <c r="O86"/>
      <c r="P86"/>
      <c r="Q86"/>
      <c r="R86"/>
      <c r="S86"/>
      <c r="T86" s="46">
        <f t="shared" si="3"/>
      </c>
      <c r="U86" s="59">
        <f t="shared" si="4"/>
      </c>
    </row>
    <row r="87" spans="2:21" ht="54.75" customHeight="1">
      <c r="B87" s="44">
        <f t="shared" si="5"/>
        <v>73</v>
      </c>
      <c r="C87"/>
      <c r="D87"/>
      <c r="E87"/>
      <c r="F87"/>
      <c r="G87"/>
      <c r="H87"/>
      <c r="I87"/>
      <c r="J87"/>
      <c r="K87"/>
      <c r="L87"/>
      <c r="M87"/>
      <c r="N87"/>
      <c r="O87"/>
      <c r="P87"/>
      <c r="Q87"/>
      <c r="R87"/>
      <c r="S87"/>
      <c r="T87" s="46">
        <f t="shared" si="3"/>
      </c>
      <c r="U87" s="59">
        <f t="shared" si="4"/>
      </c>
    </row>
    <row r="88" spans="2:21" ht="54.75" customHeight="1">
      <c r="B88" s="44">
        <f t="shared" si="5"/>
        <v>74</v>
      </c>
      <c r="C88"/>
      <c r="D88"/>
      <c r="E88"/>
      <c r="F88"/>
      <c r="G88"/>
      <c r="H88"/>
      <c r="I88"/>
      <c r="J88"/>
      <c r="K88"/>
      <c r="L88"/>
      <c r="M88"/>
      <c r="N88"/>
      <c r="O88"/>
      <c r="P88"/>
      <c r="Q88"/>
      <c r="R88"/>
      <c r="S88"/>
      <c r="T88" s="46">
        <f t="shared" si="3"/>
      </c>
      <c r="U88" s="59">
        <f t="shared" si="4"/>
      </c>
    </row>
    <row r="89" spans="2:21" ht="54.75" customHeight="1">
      <c r="B89" s="44">
        <f t="shared" si="5"/>
        <v>75</v>
      </c>
      <c r="C89"/>
      <c r="D89"/>
      <c r="E89"/>
      <c r="F89"/>
      <c r="G89"/>
      <c r="H89"/>
      <c r="I89"/>
      <c r="J89"/>
      <c r="K89"/>
      <c r="L89"/>
      <c r="M89"/>
      <c r="N89"/>
      <c r="O89"/>
      <c r="P89"/>
      <c r="Q89"/>
      <c r="R89"/>
      <c r="S89"/>
      <c r="T89" s="46">
        <f t="shared" si="3"/>
      </c>
      <c r="U89" s="59">
        <f t="shared" si="4"/>
      </c>
    </row>
    <row r="90" spans="2:21" ht="54.75" customHeight="1">
      <c r="B90" s="44">
        <f t="shared" si="5"/>
        <v>76</v>
      </c>
      <c r="C90"/>
      <c r="D90"/>
      <c r="E90"/>
      <c r="F90"/>
      <c r="G90"/>
      <c r="H90"/>
      <c r="I90"/>
      <c r="J90"/>
      <c r="K90"/>
      <c r="L90"/>
      <c r="M90"/>
      <c r="N90"/>
      <c r="O90"/>
      <c r="P90"/>
      <c r="Q90"/>
      <c r="R90"/>
      <c r="S90"/>
      <c r="T90" s="46">
        <f t="shared" si="3"/>
      </c>
      <c r="U90" s="59">
        <f t="shared" si="4"/>
      </c>
    </row>
    <row r="91" spans="2:21" ht="54.75" customHeight="1">
      <c r="B91" s="44">
        <f t="shared" si="5"/>
        <v>77</v>
      </c>
      <c r="C91"/>
      <c r="D91"/>
      <c r="E91"/>
      <c r="F91"/>
      <c r="G91"/>
      <c r="H91"/>
      <c r="I91"/>
      <c r="J91"/>
      <c r="K91"/>
      <c r="L91"/>
      <c r="M91"/>
      <c r="N91"/>
      <c r="O91"/>
      <c r="P91"/>
      <c r="Q91"/>
      <c r="R91"/>
      <c r="S91"/>
      <c r="T91" s="46">
        <f t="shared" si="3"/>
      </c>
      <c r="U91" s="59">
        <f t="shared" si="4"/>
      </c>
    </row>
    <row r="92" spans="2:21" ht="54.75" customHeight="1">
      <c r="B92" s="44">
        <f t="shared" si="5"/>
        <v>78</v>
      </c>
      <c r="C92"/>
      <c r="D92"/>
      <c r="E92"/>
      <c r="F92"/>
      <c r="G92"/>
      <c r="H92"/>
      <c r="I92"/>
      <c r="J92"/>
      <c r="K92"/>
      <c r="L92"/>
      <c r="M92"/>
      <c r="N92"/>
      <c r="O92"/>
      <c r="P92"/>
      <c r="Q92"/>
      <c r="R92"/>
      <c r="S92"/>
      <c r="T92" s="46">
        <f t="shared" si="3"/>
      </c>
      <c r="U92" s="59">
        <f t="shared" si="4"/>
      </c>
    </row>
    <row r="93" spans="2:21" ht="54.75" customHeight="1">
      <c r="B93" s="44">
        <f t="shared" si="5"/>
        <v>79</v>
      </c>
      <c r="C93"/>
      <c r="D93"/>
      <c r="E93"/>
      <c r="F93"/>
      <c r="G93"/>
      <c r="H93"/>
      <c r="I93"/>
      <c r="J93"/>
      <c r="K93"/>
      <c r="L93"/>
      <c r="M93"/>
      <c r="N93"/>
      <c r="O93"/>
      <c r="P93"/>
      <c r="Q93"/>
      <c r="R93"/>
      <c r="S93"/>
      <c r="T93" s="46">
        <f t="shared" si="3"/>
      </c>
      <c r="U93" s="59">
        <f t="shared" si="4"/>
      </c>
    </row>
    <row r="94" spans="2:21" ht="54.75" customHeight="1">
      <c r="B94" s="44">
        <f t="shared" si="5"/>
        <v>80</v>
      </c>
      <c r="C94"/>
      <c r="D94"/>
      <c r="E94"/>
      <c r="F94"/>
      <c r="G94"/>
      <c r="H94"/>
      <c r="I94"/>
      <c r="J94"/>
      <c r="K94"/>
      <c r="L94"/>
      <c r="M94"/>
      <c r="N94"/>
      <c r="O94"/>
      <c r="P94"/>
      <c r="Q94"/>
      <c r="R94"/>
      <c r="S94"/>
      <c r="T94" s="46">
        <f t="shared" si="3"/>
      </c>
      <c r="U94" s="59">
        <f t="shared" si="4"/>
      </c>
    </row>
    <row r="95" spans="2:21" ht="54.75" customHeight="1">
      <c r="B95" s="44">
        <f t="shared" si="5"/>
        <v>81</v>
      </c>
      <c r="C95"/>
      <c r="D95"/>
      <c r="E95"/>
      <c r="F95"/>
      <c r="G95"/>
      <c r="H95"/>
      <c r="I95"/>
      <c r="J95"/>
      <c r="K95"/>
      <c r="L95"/>
      <c r="M95"/>
      <c r="N95"/>
      <c r="O95"/>
      <c r="P95"/>
      <c r="Q95"/>
      <c r="R95"/>
      <c r="S95"/>
      <c r="T95" s="46">
        <f t="shared" si="3"/>
      </c>
      <c r="U95" s="59">
        <f t="shared" si="4"/>
      </c>
    </row>
    <row r="96" spans="2:21" ht="54.75" customHeight="1">
      <c r="B96" s="44">
        <f t="shared" si="5"/>
        <v>82</v>
      </c>
      <c r="C96"/>
      <c r="D96"/>
      <c r="E96"/>
      <c r="F96"/>
      <c r="G96"/>
      <c r="H96"/>
      <c r="I96"/>
      <c r="J96"/>
      <c r="K96"/>
      <c r="L96"/>
      <c r="M96"/>
      <c r="N96"/>
      <c r="O96"/>
      <c r="P96"/>
      <c r="Q96"/>
      <c r="R96"/>
      <c r="S96"/>
      <c r="T96" s="46">
        <f t="shared" si="3"/>
      </c>
      <c r="U96" s="59">
        <f t="shared" si="4"/>
      </c>
    </row>
    <row r="97" spans="2:21" ht="54.75" customHeight="1">
      <c r="B97" s="44">
        <f t="shared" si="5"/>
        <v>83</v>
      </c>
      <c r="C97"/>
      <c r="D97"/>
      <c r="E97"/>
      <c r="F97"/>
      <c r="G97"/>
      <c r="H97"/>
      <c r="I97"/>
      <c r="J97"/>
      <c r="K97"/>
      <c r="L97"/>
      <c r="M97"/>
      <c r="N97"/>
      <c r="O97"/>
      <c r="P97"/>
      <c r="Q97"/>
      <c r="R97"/>
      <c r="S97"/>
      <c r="T97" s="46">
        <f t="shared" si="3"/>
      </c>
      <c r="U97" s="59">
        <f t="shared" si="4"/>
      </c>
    </row>
    <row r="98" spans="2:21" ht="54.75" customHeight="1">
      <c r="B98" s="44">
        <f t="shared" si="5"/>
        <v>84</v>
      </c>
      <c r="C98"/>
      <c r="D98"/>
      <c r="E98"/>
      <c r="F98"/>
      <c r="G98"/>
      <c r="H98"/>
      <c r="I98"/>
      <c r="J98"/>
      <c r="K98"/>
      <c r="L98"/>
      <c r="M98"/>
      <c r="N98"/>
      <c r="O98"/>
      <c r="P98"/>
      <c r="Q98"/>
      <c r="R98"/>
      <c r="S98"/>
      <c r="T98" s="46">
        <f t="shared" si="3"/>
      </c>
      <c r="U98" s="59">
        <f t="shared" si="4"/>
      </c>
    </row>
    <row r="99" spans="2:21" ht="54.75" customHeight="1">
      <c r="B99" s="44">
        <f t="shared" si="5"/>
        <v>85</v>
      </c>
      <c r="C99"/>
      <c r="D99"/>
      <c r="E99"/>
      <c r="F99"/>
      <c r="G99"/>
      <c r="H99"/>
      <c r="I99"/>
      <c r="J99"/>
      <c r="K99"/>
      <c r="L99"/>
      <c r="M99"/>
      <c r="N99"/>
      <c r="O99"/>
      <c r="P99"/>
      <c r="Q99"/>
      <c r="R99"/>
      <c r="S99"/>
      <c r="T99" s="46">
        <f t="shared" si="3"/>
      </c>
      <c r="U99" s="59">
        <f t="shared" si="4"/>
      </c>
    </row>
    <row r="100" spans="2:21" ht="54.75" customHeight="1">
      <c r="B100" s="44">
        <f t="shared" si="5"/>
        <v>86</v>
      </c>
      <c r="C100"/>
      <c r="D100"/>
      <c r="E100"/>
      <c r="F100"/>
      <c r="G100"/>
      <c r="H100"/>
      <c r="I100"/>
      <c r="J100"/>
      <c r="K100"/>
      <c r="L100"/>
      <c r="M100"/>
      <c r="N100"/>
      <c r="O100"/>
      <c r="P100"/>
      <c r="Q100"/>
      <c r="R100"/>
      <c r="S100"/>
      <c r="T100" s="46">
        <f t="shared" si="3"/>
      </c>
      <c r="U100" s="59">
        <f t="shared" si="4"/>
      </c>
    </row>
    <row r="101" spans="2:21" ht="54.75" customHeight="1">
      <c r="B101" s="44">
        <f t="shared" si="5"/>
        <v>87</v>
      </c>
      <c r="C101"/>
      <c r="D101"/>
      <c r="E101"/>
      <c r="F101"/>
      <c r="G101"/>
      <c r="H101"/>
      <c r="I101"/>
      <c r="J101"/>
      <c r="K101"/>
      <c r="L101"/>
      <c r="M101"/>
      <c r="N101"/>
      <c r="O101"/>
      <c r="P101"/>
      <c r="Q101"/>
      <c r="R101"/>
      <c r="S101"/>
      <c r="T101" s="46">
        <f t="shared" si="3"/>
      </c>
      <c r="U101" s="59">
        <f t="shared" si="4"/>
      </c>
    </row>
    <row r="102" spans="2:21" ht="54.75" customHeight="1">
      <c r="B102" s="44">
        <f t="shared" si="5"/>
        <v>88</v>
      </c>
      <c r="C102"/>
      <c r="D102"/>
      <c r="E102"/>
      <c r="F102"/>
      <c r="G102"/>
      <c r="H102"/>
      <c r="I102"/>
      <c r="J102"/>
      <c r="K102"/>
      <c r="L102"/>
      <c r="M102"/>
      <c r="N102"/>
      <c r="O102"/>
      <c r="P102"/>
      <c r="Q102"/>
      <c r="R102"/>
      <c r="S102"/>
      <c r="T102" s="46">
        <f t="shared" si="3"/>
      </c>
      <c r="U102" s="59">
        <f t="shared" si="4"/>
      </c>
    </row>
    <row r="103" spans="2:21" ht="54.75" customHeight="1">
      <c r="B103" s="44">
        <f t="shared" si="5"/>
        <v>89</v>
      </c>
      <c r="C103"/>
      <c r="D103"/>
      <c r="E103"/>
      <c r="F103"/>
      <c r="G103"/>
      <c r="H103"/>
      <c r="I103"/>
      <c r="J103"/>
      <c r="K103"/>
      <c r="L103"/>
      <c r="M103"/>
      <c r="N103"/>
      <c r="O103"/>
      <c r="P103"/>
      <c r="Q103"/>
      <c r="R103"/>
      <c r="S103"/>
      <c r="T103" s="46">
        <f t="shared" si="3"/>
      </c>
      <c r="U103" s="59">
        <f t="shared" si="4"/>
      </c>
    </row>
    <row r="104" spans="2:21" ht="54.75" customHeight="1">
      <c r="B104" s="44">
        <f t="shared" si="5"/>
        <v>90</v>
      </c>
      <c r="C104"/>
      <c r="D104"/>
      <c r="E104"/>
      <c r="F104"/>
      <c r="G104"/>
      <c r="H104"/>
      <c r="I104"/>
      <c r="J104"/>
      <c r="K104"/>
      <c r="L104"/>
      <c r="M104"/>
      <c r="N104"/>
      <c r="O104"/>
      <c r="P104"/>
      <c r="Q104"/>
      <c r="R104"/>
      <c r="S104"/>
      <c r="T104" s="46">
        <f t="shared" si="3"/>
      </c>
      <c r="U104" s="59">
        <f t="shared" si="4"/>
      </c>
    </row>
    <row r="105" spans="2:21" ht="54.75" customHeight="1">
      <c r="B105" s="44">
        <f t="shared" si="5"/>
        <v>91</v>
      </c>
      <c r="C105"/>
      <c r="D105"/>
      <c r="E105"/>
      <c r="F105"/>
      <c r="G105"/>
      <c r="H105"/>
      <c r="I105"/>
      <c r="J105"/>
      <c r="K105"/>
      <c r="L105"/>
      <c r="M105"/>
      <c r="N105"/>
      <c r="O105"/>
      <c r="P105"/>
      <c r="Q105"/>
      <c r="R105"/>
      <c r="S105"/>
      <c r="T105" s="46">
        <f t="shared" si="3"/>
      </c>
      <c r="U105" s="59">
        <f t="shared" si="4"/>
      </c>
    </row>
    <row r="106" spans="2:21" ht="54.75" customHeight="1">
      <c r="B106" s="44">
        <f t="shared" si="5"/>
        <v>92</v>
      </c>
      <c r="C106"/>
      <c r="D106"/>
      <c r="E106"/>
      <c r="F106"/>
      <c r="G106"/>
      <c r="H106"/>
      <c r="I106"/>
      <c r="J106"/>
      <c r="K106"/>
      <c r="L106"/>
      <c r="M106"/>
      <c r="N106"/>
      <c r="O106"/>
      <c r="P106"/>
      <c r="Q106"/>
      <c r="R106"/>
      <c r="S106"/>
      <c r="T106" s="46">
        <f t="shared" si="3"/>
      </c>
      <c r="U106" s="59">
        <f t="shared" si="4"/>
      </c>
    </row>
    <row r="107" spans="2:21" ht="54.75" customHeight="1">
      <c r="B107" s="44">
        <f t="shared" si="5"/>
        <v>93</v>
      </c>
      <c r="C107"/>
      <c r="D107"/>
      <c r="E107"/>
      <c r="F107"/>
      <c r="G107"/>
      <c r="H107"/>
      <c r="I107"/>
      <c r="J107"/>
      <c r="K107"/>
      <c r="L107"/>
      <c r="M107"/>
      <c r="N107"/>
      <c r="O107"/>
      <c r="P107"/>
      <c r="Q107"/>
      <c r="R107"/>
      <c r="S107"/>
      <c r="T107" s="46">
        <f t="shared" si="3"/>
      </c>
      <c r="U107" s="59">
        <f t="shared" si="4"/>
      </c>
    </row>
    <row r="108" spans="2:21" ht="54.75" customHeight="1">
      <c r="B108" s="44">
        <f t="shared" si="5"/>
        <v>94</v>
      </c>
      <c r="C108"/>
      <c r="D108"/>
      <c r="E108"/>
      <c r="F108"/>
      <c r="G108"/>
      <c r="H108"/>
      <c r="I108"/>
      <c r="J108"/>
      <c r="K108"/>
      <c r="L108"/>
      <c r="M108"/>
      <c r="N108"/>
      <c r="O108"/>
      <c r="P108"/>
      <c r="Q108"/>
      <c r="R108"/>
      <c r="S108"/>
      <c r="T108" s="46">
        <f t="shared" si="3"/>
      </c>
      <c r="U108" s="59">
        <f t="shared" si="4"/>
      </c>
    </row>
    <row r="109" spans="2:21" ht="54.75" customHeight="1">
      <c r="B109" s="44">
        <f t="shared" si="5"/>
        <v>95</v>
      </c>
      <c r="C109"/>
      <c r="D109"/>
      <c r="E109"/>
      <c r="F109"/>
      <c r="G109"/>
      <c r="H109"/>
      <c r="I109"/>
      <c r="J109"/>
      <c r="K109"/>
      <c r="L109"/>
      <c r="M109"/>
      <c r="N109"/>
      <c r="O109"/>
      <c r="P109"/>
      <c r="Q109"/>
      <c r="R109"/>
      <c r="S109"/>
      <c r="T109" s="46">
        <f t="shared" si="3"/>
      </c>
      <c r="U109" s="59">
        <f t="shared" si="4"/>
      </c>
    </row>
    <row r="110" spans="2:21" ht="54.75" customHeight="1">
      <c r="B110" s="44">
        <f t="shared" si="5"/>
        <v>96</v>
      </c>
      <c r="C110"/>
      <c r="D110"/>
      <c r="E110"/>
      <c r="F110"/>
      <c r="G110"/>
      <c r="H110"/>
      <c r="I110"/>
      <c r="J110"/>
      <c r="K110"/>
      <c r="L110"/>
      <c r="M110"/>
      <c r="N110"/>
      <c r="O110"/>
      <c r="P110"/>
      <c r="Q110"/>
      <c r="R110"/>
      <c r="S110"/>
      <c r="T110" s="46">
        <f t="shared" si="3"/>
      </c>
      <c r="U110" s="59">
        <f t="shared" si="4"/>
      </c>
    </row>
    <row r="111" spans="2:21" ht="54.75" customHeight="1">
      <c r="B111" s="44">
        <f t="shared" si="5"/>
        <v>97</v>
      </c>
      <c r="C111"/>
      <c r="D111"/>
      <c r="E111"/>
      <c r="F111"/>
      <c r="G111"/>
      <c r="H111"/>
      <c r="I111"/>
      <c r="J111"/>
      <c r="K111"/>
      <c r="L111"/>
      <c r="M111"/>
      <c r="N111"/>
      <c r="O111"/>
      <c r="P111"/>
      <c r="Q111"/>
      <c r="R111"/>
      <c r="S111"/>
      <c r="T111" s="46">
        <f t="shared" si="3"/>
      </c>
      <c r="U111" s="59">
        <f t="shared" si="4"/>
      </c>
    </row>
    <row r="112" spans="2:21" ht="54.75" customHeight="1">
      <c r="B112" s="44">
        <f t="shared" si="5"/>
        <v>98</v>
      </c>
      <c r="C112"/>
      <c r="D112"/>
      <c r="E112"/>
      <c r="F112"/>
      <c r="G112"/>
      <c r="H112"/>
      <c r="I112"/>
      <c r="J112"/>
      <c r="K112"/>
      <c r="L112"/>
      <c r="M112"/>
      <c r="N112"/>
      <c r="O112"/>
      <c r="P112"/>
      <c r="Q112"/>
      <c r="R112"/>
      <c r="S112"/>
      <c r="T112" s="46">
        <f t="shared" si="3"/>
      </c>
      <c r="U112" s="59">
        <f t="shared" si="4"/>
      </c>
    </row>
    <row r="113" spans="2:21" ht="54.75" customHeight="1">
      <c r="B113" s="44">
        <f t="shared" si="5"/>
        <v>99</v>
      </c>
      <c r="C113"/>
      <c r="D113"/>
      <c r="E113"/>
      <c r="F113"/>
      <c r="G113"/>
      <c r="H113"/>
      <c r="I113"/>
      <c r="J113"/>
      <c r="K113"/>
      <c r="L113"/>
      <c r="M113"/>
      <c r="N113"/>
      <c r="O113"/>
      <c r="P113"/>
      <c r="Q113"/>
      <c r="R113"/>
      <c r="S113"/>
      <c r="T113" s="46">
        <f t="shared" si="3"/>
      </c>
      <c r="U113" s="59">
        <f t="shared" si="4"/>
      </c>
    </row>
    <row r="114" spans="2:21" ht="54.75" customHeight="1">
      <c r="B114" s="44">
        <f t="shared" si="5"/>
        <v>100</v>
      </c>
      <c r="C114"/>
      <c r="D114"/>
      <c r="E114"/>
      <c r="F114"/>
      <c r="G114"/>
      <c r="H114"/>
      <c r="I114"/>
      <c r="J114"/>
      <c r="K114"/>
      <c r="L114"/>
      <c r="M114"/>
      <c r="N114"/>
      <c r="O114"/>
      <c r="P114"/>
      <c r="Q114"/>
      <c r="R114"/>
      <c r="S114"/>
      <c r="T114" s="46">
        <f t="shared" si="3"/>
      </c>
      <c r="U114" s="59">
        <f t="shared" si="4"/>
      </c>
    </row>
    <row r="115" spans="2:21" ht="54.75" customHeight="1">
      <c r="B115" s="44">
        <f t="shared" si="5"/>
        <v>101</v>
      </c>
      <c r="C115"/>
      <c r="D115"/>
      <c r="E115"/>
      <c r="F115"/>
      <c r="G115"/>
      <c r="H115"/>
      <c r="I115"/>
      <c r="J115"/>
      <c r="K115"/>
      <c r="L115"/>
      <c r="M115"/>
      <c r="N115"/>
      <c r="O115"/>
      <c r="P115"/>
      <c r="Q115"/>
      <c r="R115"/>
      <c r="S115"/>
      <c r="T115" s="46">
        <f t="shared" si="3"/>
      </c>
      <c r="U115" s="59">
        <f t="shared" si="4"/>
      </c>
    </row>
    <row r="116" spans="2:21" ht="54.75" customHeight="1">
      <c r="B116" s="44">
        <f t="shared" si="5"/>
        <v>102</v>
      </c>
      <c r="C116"/>
      <c r="D116"/>
      <c r="E116"/>
      <c r="F116"/>
      <c r="G116"/>
      <c r="H116"/>
      <c r="I116"/>
      <c r="J116"/>
      <c r="K116"/>
      <c r="L116"/>
      <c r="M116"/>
      <c r="N116"/>
      <c r="O116"/>
      <c r="P116"/>
      <c r="Q116"/>
      <c r="R116"/>
      <c r="S116"/>
      <c r="T116" s="46">
        <f t="shared" si="3"/>
      </c>
      <c r="U116" s="59">
        <f t="shared" si="4"/>
      </c>
    </row>
    <row r="117" spans="2:21" ht="54.75" customHeight="1">
      <c r="B117" s="44">
        <f t="shared" si="5"/>
        <v>103</v>
      </c>
      <c r="C117"/>
      <c r="D117"/>
      <c r="E117"/>
      <c r="F117"/>
      <c r="G117"/>
      <c r="H117"/>
      <c r="I117"/>
      <c r="J117"/>
      <c r="K117"/>
      <c r="L117"/>
      <c r="M117"/>
      <c r="N117"/>
      <c r="O117"/>
      <c r="P117"/>
      <c r="Q117"/>
      <c r="R117"/>
      <c r="S117"/>
      <c r="T117" s="46">
        <f t="shared" si="3"/>
      </c>
      <c r="U117" s="59">
        <f t="shared" si="4"/>
      </c>
    </row>
    <row r="118" spans="2:21" ht="54.75" customHeight="1">
      <c r="B118" s="44">
        <f t="shared" si="5"/>
        <v>104</v>
      </c>
      <c r="C118"/>
      <c r="D118"/>
      <c r="E118"/>
      <c r="F118"/>
      <c r="G118"/>
      <c r="H118"/>
      <c r="I118"/>
      <c r="J118"/>
      <c r="K118"/>
      <c r="L118"/>
      <c r="M118"/>
      <c r="N118"/>
      <c r="O118"/>
      <c r="P118"/>
      <c r="Q118"/>
      <c r="R118"/>
      <c r="S118"/>
      <c r="T118" s="46">
        <f t="shared" si="3"/>
      </c>
      <c r="U118" s="59">
        <f t="shared" si="4"/>
      </c>
    </row>
    <row r="119" spans="2:21" ht="54.75" customHeight="1">
      <c r="B119" s="44">
        <f t="shared" si="5"/>
        <v>105</v>
      </c>
      <c r="C119"/>
      <c r="D119"/>
      <c r="E119"/>
      <c r="F119"/>
      <c r="G119"/>
      <c r="H119"/>
      <c r="I119"/>
      <c r="J119"/>
      <c r="K119"/>
      <c r="L119"/>
      <c r="M119"/>
      <c r="N119"/>
      <c r="O119"/>
      <c r="P119"/>
      <c r="Q119"/>
      <c r="R119"/>
      <c r="S119"/>
      <c r="T119" s="46">
        <f t="shared" si="3"/>
      </c>
      <c r="U119" s="59">
        <f t="shared" si="4"/>
      </c>
    </row>
    <row r="120" spans="2:21" ht="54.75" customHeight="1">
      <c r="B120" s="44">
        <f t="shared" si="5"/>
        <v>106</v>
      </c>
      <c r="C120"/>
      <c r="D120"/>
      <c r="E120"/>
      <c r="F120"/>
      <c r="G120"/>
      <c r="H120"/>
      <c r="I120"/>
      <c r="J120"/>
      <c r="K120"/>
      <c r="L120"/>
      <c r="M120"/>
      <c r="N120"/>
      <c r="O120"/>
      <c r="P120"/>
      <c r="Q120"/>
      <c r="R120"/>
      <c r="S120"/>
      <c r="T120" s="46">
        <f t="shared" si="3"/>
      </c>
      <c r="U120" s="59">
        <f t="shared" si="4"/>
      </c>
    </row>
    <row r="121" spans="2:21" ht="54.75" customHeight="1">
      <c r="B121" s="44">
        <f t="shared" si="5"/>
        <v>107</v>
      </c>
      <c r="C121"/>
      <c r="D121"/>
      <c r="E121"/>
      <c r="F121"/>
      <c r="G121"/>
      <c r="H121"/>
      <c r="I121"/>
      <c r="J121"/>
      <c r="K121"/>
      <c r="L121"/>
      <c r="M121"/>
      <c r="N121"/>
      <c r="O121"/>
      <c r="P121"/>
      <c r="Q121"/>
      <c r="R121"/>
      <c r="S121"/>
      <c r="T121" s="46">
        <f t="shared" si="3"/>
      </c>
      <c r="U121" s="59">
        <f t="shared" si="4"/>
      </c>
    </row>
    <row r="122" spans="2:21" ht="54.75" customHeight="1">
      <c r="B122" s="44">
        <f t="shared" si="5"/>
        <v>108</v>
      </c>
      <c r="C122"/>
      <c r="D122"/>
      <c r="E122"/>
      <c r="F122"/>
      <c r="G122"/>
      <c r="H122"/>
      <c r="I122"/>
      <c r="J122"/>
      <c r="K122"/>
      <c r="L122"/>
      <c r="M122"/>
      <c r="N122"/>
      <c r="O122"/>
      <c r="P122"/>
      <c r="Q122"/>
      <c r="R122"/>
      <c r="S122"/>
      <c r="T122" s="46">
        <f t="shared" si="3"/>
      </c>
      <c r="U122" s="59">
        <f t="shared" si="4"/>
      </c>
    </row>
    <row r="123" spans="2:21" ht="54.75" customHeight="1">
      <c r="B123" s="44">
        <f t="shared" si="5"/>
        <v>109</v>
      </c>
      <c r="C123"/>
      <c r="D123"/>
      <c r="E123"/>
      <c r="F123"/>
      <c r="G123"/>
      <c r="H123"/>
      <c r="I123"/>
      <c r="J123"/>
      <c r="K123"/>
      <c r="L123"/>
      <c r="M123"/>
      <c r="N123"/>
      <c r="O123"/>
      <c r="P123"/>
      <c r="Q123"/>
      <c r="R123"/>
      <c r="S123"/>
      <c r="T123" s="46">
        <f t="shared" si="3"/>
      </c>
      <c r="U123" s="59">
        <f t="shared" si="4"/>
      </c>
    </row>
    <row r="124" spans="2:21" ht="54.75" customHeight="1">
      <c r="B124" s="44">
        <f t="shared" si="5"/>
        <v>110</v>
      </c>
      <c r="C124"/>
      <c r="D124"/>
      <c r="E124"/>
      <c r="F124"/>
      <c r="G124"/>
      <c r="H124"/>
      <c r="I124"/>
      <c r="J124"/>
      <c r="K124"/>
      <c r="L124"/>
      <c r="M124"/>
      <c r="N124"/>
      <c r="O124"/>
      <c r="P124"/>
      <c r="Q124"/>
      <c r="R124"/>
      <c r="S124"/>
      <c r="T124" s="46">
        <f t="shared" si="3"/>
      </c>
      <c r="U124" s="59">
        <f t="shared" si="4"/>
      </c>
    </row>
    <row r="125" spans="2:21" ht="54.75" customHeight="1">
      <c r="B125" s="44">
        <f t="shared" si="5"/>
        <v>111</v>
      </c>
      <c r="C125"/>
      <c r="D125"/>
      <c r="E125"/>
      <c r="F125"/>
      <c r="G125"/>
      <c r="H125"/>
      <c r="I125"/>
      <c r="J125"/>
      <c r="K125"/>
      <c r="L125"/>
      <c r="M125"/>
      <c r="N125"/>
      <c r="O125"/>
      <c r="P125"/>
      <c r="Q125"/>
      <c r="R125"/>
      <c r="S125"/>
      <c r="T125" s="46">
        <f t="shared" si="3"/>
      </c>
      <c r="U125" s="59">
        <f t="shared" si="4"/>
      </c>
    </row>
    <row r="126" spans="2:21" ht="54.75" customHeight="1">
      <c r="B126" s="44">
        <f t="shared" si="5"/>
        <v>112</v>
      </c>
      <c r="C126"/>
      <c r="D126"/>
      <c r="E126"/>
      <c r="F126"/>
      <c r="G126"/>
      <c r="H126"/>
      <c r="I126"/>
      <c r="J126"/>
      <c r="K126"/>
      <c r="L126"/>
      <c r="M126"/>
      <c r="N126"/>
      <c r="O126"/>
      <c r="P126"/>
      <c r="Q126"/>
      <c r="R126"/>
      <c r="S126"/>
      <c r="T126" s="46">
        <f t="shared" si="3"/>
      </c>
      <c r="U126" s="59">
        <f t="shared" si="4"/>
      </c>
    </row>
    <row r="127" spans="2:21" ht="54.75" customHeight="1">
      <c r="B127" s="44">
        <f t="shared" si="5"/>
        <v>113</v>
      </c>
      <c r="C127"/>
      <c r="D127"/>
      <c r="E127"/>
      <c r="F127"/>
      <c r="G127"/>
      <c r="H127"/>
      <c r="I127"/>
      <c r="J127"/>
      <c r="K127"/>
      <c r="L127"/>
      <c r="M127"/>
      <c r="N127"/>
      <c r="O127"/>
      <c r="P127"/>
      <c r="Q127"/>
      <c r="R127"/>
      <c r="S127"/>
      <c r="T127" s="46">
        <f t="shared" si="3"/>
      </c>
      <c r="U127" s="59">
        <f t="shared" si="4"/>
      </c>
    </row>
    <row r="128" spans="2:21" ht="54.75" customHeight="1">
      <c r="B128" s="44">
        <f t="shared" si="5"/>
        <v>114</v>
      </c>
      <c r="C128"/>
      <c r="D128"/>
      <c r="E128"/>
      <c r="F128"/>
      <c r="G128"/>
      <c r="H128"/>
      <c r="I128"/>
      <c r="J128"/>
      <c r="K128"/>
      <c r="L128"/>
      <c r="M128"/>
      <c r="N128"/>
      <c r="O128"/>
      <c r="P128"/>
      <c r="Q128"/>
      <c r="R128"/>
      <c r="S128"/>
      <c r="T128" s="46">
        <f t="shared" si="3"/>
      </c>
      <c r="U128" s="59">
        <f t="shared" si="4"/>
      </c>
    </row>
    <row r="129" spans="2:21" ht="54.75" customHeight="1">
      <c r="B129" s="44">
        <f t="shared" si="5"/>
        <v>115</v>
      </c>
      <c r="C129"/>
      <c r="D129"/>
      <c r="E129"/>
      <c r="F129"/>
      <c r="G129"/>
      <c r="H129"/>
      <c r="I129"/>
      <c r="J129"/>
      <c r="K129"/>
      <c r="L129"/>
      <c r="M129"/>
      <c r="N129"/>
      <c r="O129"/>
      <c r="P129"/>
      <c r="Q129"/>
      <c r="R129"/>
      <c r="S129"/>
      <c r="T129" s="46">
        <f t="shared" si="3"/>
      </c>
      <c r="U129" s="59">
        <f t="shared" si="4"/>
      </c>
    </row>
    <row r="130" spans="2:21" ht="54.75" customHeight="1">
      <c r="B130" s="44">
        <f t="shared" si="5"/>
        <v>116</v>
      </c>
      <c r="C130"/>
      <c r="D130"/>
      <c r="E130"/>
      <c r="F130"/>
      <c r="G130"/>
      <c r="H130"/>
      <c r="I130"/>
      <c r="J130"/>
      <c r="K130"/>
      <c r="L130"/>
      <c r="M130"/>
      <c r="N130"/>
      <c r="O130"/>
      <c r="P130"/>
      <c r="Q130"/>
      <c r="R130"/>
      <c r="S130"/>
      <c r="T130" s="46">
        <f t="shared" si="3"/>
      </c>
      <c r="U130" s="59">
        <f t="shared" si="4"/>
      </c>
    </row>
    <row r="131" spans="2:21" ht="54.75" customHeight="1">
      <c r="B131" s="44">
        <f t="shared" si="5"/>
        <v>117</v>
      </c>
      <c r="C131"/>
      <c r="D131"/>
      <c r="E131"/>
      <c r="F131"/>
      <c r="G131"/>
      <c r="H131"/>
      <c r="I131"/>
      <c r="J131"/>
      <c r="K131"/>
      <c r="L131"/>
      <c r="M131"/>
      <c r="N131"/>
      <c r="O131"/>
      <c r="P131"/>
      <c r="Q131"/>
      <c r="R131"/>
      <c r="S131"/>
      <c r="T131" s="46">
        <f t="shared" si="3"/>
      </c>
      <c r="U131" s="59">
        <f t="shared" si="4"/>
      </c>
    </row>
    <row r="132" spans="2:21" ht="54.75" customHeight="1">
      <c r="B132" s="44">
        <f t="shared" si="5"/>
        <v>118</v>
      </c>
      <c r="C132"/>
      <c r="D132"/>
      <c r="E132"/>
      <c r="F132"/>
      <c r="G132"/>
      <c r="H132"/>
      <c r="I132"/>
      <c r="J132"/>
      <c r="K132"/>
      <c r="L132"/>
      <c r="M132"/>
      <c r="N132"/>
      <c r="O132"/>
      <c r="P132"/>
      <c r="Q132"/>
      <c r="R132"/>
      <c r="S132"/>
      <c r="T132" s="46">
        <f t="shared" si="3"/>
      </c>
      <c r="U132" s="59">
        <f t="shared" si="4"/>
      </c>
    </row>
    <row r="133" spans="2:21" ht="54.75" customHeight="1">
      <c r="B133" s="44">
        <f t="shared" si="5"/>
        <v>119</v>
      </c>
      <c r="C133"/>
      <c r="D133"/>
      <c r="E133"/>
      <c r="F133"/>
      <c r="G133"/>
      <c r="H133"/>
      <c r="I133"/>
      <c r="J133"/>
      <c r="K133"/>
      <c r="L133"/>
      <c r="M133"/>
      <c r="N133"/>
      <c r="O133"/>
      <c r="P133"/>
      <c r="Q133"/>
      <c r="R133"/>
      <c r="S133"/>
      <c r="T133" s="46">
        <f t="shared" si="3"/>
      </c>
      <c r="U133" s="59">
        <f t="shared" si="4"/>
      </c>
    </row>
    <row r="134" spans="2:21" ht="54.75" customHeight="1">
      <c r="B134" s="44">
        <f t="shared" si="5"/>
        <v>120</v>
      </c>
      <c r="C134"/>
      <c r="D134"/>
      <c r="E134"/>
      <c r="F134"/>
      <c r="G134"/>
      <c r="H134"/>
      <c r="I134"/>
      <c r="J134"/>
      <c r="K134"/>
      <c r="L134"/>
      <c r="M134"/>
      <c r="N134"/>
      <c r="O134"/>
      <c r="P134"/>
      <c r="Q134"/>
      <c r="R134"/>
      <c r="S134"/>
      <c r="T134" s="46">
        <f t="shared" si="3"/>
      </c>
      <c r="U134" s="59">
        <f t="shared" si="4"/>
      </c>
    </row>
    <row r="135" spans="2:21" ht="54.75" customHeight="1">
      <c r="B135" s="44">
        <f t="shared" si="5"/>
        <v>121</v>
      </c>
      <c r="C135"/>
      <c r="D135"/>
      <c r="E135"/>
      <c r="F135"/>
      <c r="G135"/>
      <c r="H135"/>
      <c r="I135"/>
      <c r="J135"/>
      <c r="K135"/>
      <c r="L135"/>
      <c r="M135"/>
      <c r="N135"/>
      <c r="O135"/>
      <c r="P135"/>
      <c r="Q135"/>
      <c r="R135"/>
      <c r="S135"/>
      <c r="T135" s="46">
        <f t="shared" si="3"/>
      </c>
      <c r="U135" s="59">
        <f t="shared" si="4"/>
      </c>
    </row>
    <row r="136" spans="2:21" ht="54.75" customHeight="1">
      <c r="B136" s="44">
        <f t="shared" si="5"/>
        <v>122</v>
      </c>
      <c r="C136"/>
      <c r="D136"/>
      <c r="E136"/>
      <c r="F136"/>
      <c r="G136"/>
      <c r="H136"/>
      <c r="I136"/>
      <c r="J136"/>
      <c r="K136"/>
      <c r="L136"/>
      <c r="M136"/>
      <c r="N136"/>
      <c r="O136"/>
      <c r="P136"/>
      <c r="Q136"/>
      <c r="R136"/>
      <c r="S136"/>
      <c r="T136" s="46">
        <f t="shared" si="3"/>
      </c>
      <c r="U136" s="59">
        <f t="shared" si="4"/>
      </c>
    </row>
    <row r="137" spans="2:21" ht="54.75" customHeight="1">
      <c r="B137" s="44">
        <f t="shared" si="5"/>
        <v>123</v>
      </c>
      <c r="C137"/>
      <c r="D137"/>
      <c r="E137"/>
      <c r="F137"/>
      <c r="G137"/>
      <c r="H137"/>
      <c r="I137"/>
      <c r="J137"/>
      <c r="K137"/>
      <c r="L137"/>
      <c r="M137"/>
      <c r="N137"/>
      <c r="O137"/>
      <c r="P137"/>
      <c r="Q137"/>
      <c r="R137"/>
      <c r="S137"/>
      <c r="T137" s="46">
        <f t="shared" si="3"/>
      </c>
      <c r="U137" s="59">
        <f t="shared" si="4"/>
      </c>
    </row>
    <row r="138" spans="2:21" ht="54.75" customHeight="1">
      <c r="B138" s="44">
        <f t="shared" si="5"/>
        <v>124</v>
      </c>
      <c r="C138"/>
      <c r="D138"/>
      <c r="E138"/>
      <c r="F138"/>
      <c r="G138"/>
      <c r="H138"/>
      <c r="I138"/>
      <c r="J138"/>
      <c r="K138"/>
      <c r="L138"/>
      <c r="M138"/>
      <c r="N138"/>
      <c r="O138"/>
      <c r="P138"/>
      <c r="Q138"/>
      <c r="R138"/>
      <c r="S138"/>
      <c r="T138" s="46">
        <f t="shared" si="3"/>
      </c>
      <c r="U138" s="59">
        <f t="shared" si="4"/>
      </c>
    </row>
    <row r="139" spans="2:21" ht="54.75" customHeight="1">
      <c r="B139" s="44">
        <f t="shared" si="5"/>
        <v>125</v>
      </c>
      <c r="C139"/>
      <c r="D139"/>
      <c r="E139"/>
      <c r="F139"/>
      <c r="G139"/>
      <c r="H139"/>
      <c r="I139"/>
      <c r="J139"/>
      <c r="K139"/>
      <c r="L139"/>
      <c r="M139"/>
      <c r="N139"/>
      <c r="O139"/>
      <c r="P139"/>
      <c r="Q139"/>
      <c r="R139"/>
      <c r="S139"/>
      <c r="T139" s="46">
        <f t="shared" si="3"/>
      </c>
      <c r="U139" s="59">
        <f t="shared" si="4"/>
      </c>
    </row>
    <row r="140" spans="2:21" ht="54.75" customHeight="1">
      <c r="B140" s="44">
        <f t="shared" si="5"/>
        <v>126</v>
      </c>
      <c r="C140"/>
      <c r="D140"/>
      <c r="E140"/>
      <c r="F140"/>
      <c r="G140"/>
      <c r="H140"/>
      <c r="I140"/>
      <c r="J140"/>
      <c r="K140"/>
      <c r="L140"/>
      <c r="M140"/>
      <c r="N140"/>
      <c r="O140"/>
      <c r="P140"/>
      <c r="Q140"/>
      <c r="R140"/>
      <c r="S140"/>
      <c r="T140" s="46">
        <f t="shared" si="3"/>
      </c>
      <c r="U140" s="59">
        <f t="shared" si="4"/>
      </c>
    </row>
    <row r="141" spans="2:21" ht="54.75" customHeight="1">
      <c r="B141" s="44">
        <f t="shared" si="5"/>
        <v>127</v>
      </c>
      <c r="C141"/>
      <c r="D141"/>
      <c r="E141"/>
      <c r="F141"/>
      <c r="G141"/>
      <c r="H141"/>
      <c r="I141"/>
      <c r="J141"/>
      <c r="K141"/>
      <c r="L141"/>
      <c r="M141"/>
      <c r="N141"/>
      <c r="O141"/>
      <c r="P141"/>
      <c r="Q141"/>
      <c r="R141"/>
      <c r="S141"/>
      <c r="T141" s="46">
        <f t="shared" si="3"/>
      </c>
      <c r="U141" s="59">
        <f t="shared" si="4"/>
      </c>
    </row>
    <row r="142" spans="2:21" ht="54.75" customHeight="1">
      <c r="B142" s="44">
        <f t="shared" si="5"/>
        <v>128</v>
      </c>
      <c r="C142"/>
      <c r="D142"/>
      <c r="E142"/>
      <c r="F142"/>
      <c r="G142"/>
      <c r="H142"/>
      <c r="I142"/>
      <c r="J142"/>
      <c r="K142"/>
      <c r="L142"/>
      <c r="M142"/>
      <c r="N142"/>
      <c r="O142"/>
      <c r="P142"/>
      <c r="Q142"/>
      <c r="R142"/>
      <c r="S142"/>
      <c r="T142" s="46">
        <f t="shared" si="3"/>
      </c>
      <c r="U142" s="59">
        <f t="shared" si="4"/>
      </c>
    </row>
    <row r="143" spans="2:21" ht="54.75" customHeight="1">
      <c r="B143" s="44">
        <f t="shared" si="5"/>
        <v>129</v>
      </c>
      <c r="C143"/>
      <c r="D143"/>
      <c r="E143"/>
      <c r="F143"/>
      <c r="G143"/>
      <c r="H143"/>
      <c r="I143"/>
      <c r="J143"/>
      <c r="K143"/>
      <c r="L143"/>
      <c r="M143"/>
      <c r="N143"/>
      <c r="O143"/>
      <c r="P143"/>
      <c r="Q143"/>
      <c r="R143"/>
      <c r="S143"/>
      <c r="T143" s="46">
        <f aca="true" t="shared" si="6" ref="T143:T206">IF(C143="","",IF(ISBLANK(VLOOKUP(C143,PlayerData,9,FALSE)),"",VLOOKUP(C143,PlayerData,9,FALSE)))</f>
      </c>
      <c r="U143" s="59">
        <f aca="true" t="shared" si="7" ref="U143:U206">IF(ISBLANK(C143),"",VLOOKUP(C143,PlayerData,62,FALSE))</f>
      </c>
    </row>
    <row r="144" spans="2:21" ht="54.75" customHeight="1">
      <c r="B144" s="44">
        <f t="shared" si="5"/>
        <v>130</v>
      </c>
      <c r="C144"/>
      <c r="D144"/>
      <c r="E144"/>
      <c r="F144"/>
      <c r="G144"/>
      <c r="H144"/>
      <c r="I144"/>
      <c r="J144"/>
      <c r="K144"/>
      <c r="L144"/>
      <c r="M144"/>
      <c r="N144"/>
      <c r="O144"/>
      <c r="P144"/>
      <c r="Q144"/>
      <c r="R144"/>
      <c r="S144"/>
      <c r="T144" s="46">
        <f t="shared" si="6"/>
      </c>
      <c r="U144" s="59">
        <f t="shared" si="7"/>
      </c>
    </row>
    <row r="145" spans="2:21" ht="54.75" customHeight="1">
      <c r="B145" s="44">
        <f aca="true" t="shared" si="8" ref="B145:B208">B144+1</f>
        <v>131</v>
      </c>
      <c r="C145"/>
      <c r="D145"/>
      <c r="E145"/>
      <c r="F145"/>
      <c r="G145"/>
      <c r="H145"/>
      <c r="I145"/>
      <c r="J145"/>
      <c r="K145"/>
      <c r="L145"/>
      <c r="M145"/>
      <c r="N145"/>
      <c r="O145"/>
      <c r="P145"/>
      <c r="Q145"/>
      <c r="R145"/>
      <c r="S145"/>
      <c r="T145" s="46">
        <f t="shared" si="6"/>
      </c>
      <c r="U145" s="59">
        <f t="shared" si="7"/>
      </c>
    </row>
    <row r="146" spans="2:21" ht="54.75" customHeight="1">
      <c r="B146" s="44">
        <f t="shared" si="8"/>
        <v>132</v>
      </c>
      <c r="C146"/>
      <c r="D146"/>
      <c r="E146"/>
      <c r="F146"/>
      <c r="G146"/>
      <c r="H146"/>
      <c r="I146"/>
      <c r="J146"/>
      <c r="K146"/>
      <c r="L146"/>
      <c r="M146"/>
      <c r="N146"/>
      <c r="O146"/>
      <c r="P146"/>
      <c r="Q146"/>
      <c r="R146"/>
      <c r="S146"/>
      <c r="T146" s="46">
        <f t="shared" si="6"/>
      </c>
      <c r="U146" s="59">
        <f t="shared" si="7"/>
      </c>
    </row>
    <row r="147" spans="2:21" ht="54.75" customHeight="1">
      <c r="B147" s="44">
        <f t="shared" si="8"/>
        <v>133</v>
      </c>
      <c r="C147"/>
      <c r="D147"/>
      <c r="E147"/>
      <c r="F147"/>
      <c r="G147"/>
      <c r="H147"/>
      <c r="I147"/>
      <c r="J147"/>
      <c r="K147"/>
      <c r="L147"/>
      <c r="M147"/>
      <c r="N147"/>
      <c r="O147"/>
      <c r="P147"/>
      <c r="Q147"/>
      <c r="R147"/>
      <c r="S147"/>
      <c r="T147" s="46">
        <f t="shared" si="6"/>
      </c>
      <c r="U147" s="59">
        <f t="shared" si="7"/>
      </c>
    </row>
    <row r="148" spans="2:21" ht="54.75" customHeight="1">
      <c r="B148" s="44">
        <f t="shared" si="8"/>
        <v>134</v>
      </c>
      <c r="C148"/>
      <c r="D148"/>
      <c r="E148"/>
      <c r="F148"/>
      <c r="G148"/>
      <c r="H148"/>
      <c r="I148"/>
      <c r="J148"/>
      <c r="K148"/>
      <c r="L148"/>
      <c r="M148"/>
      <c r="N148"/>
      <c r="O148"/>
      <c r="P148"/>
      <c r="Q148"/>
      <c r="R148"/>
      <c r="S148"/>
      <c r="T148" s="46">
        <f t="shared" si="6"/>
      </c>
      <c r="U148" s="59">
        <f t="shared" si="7"/>
      </c>
    </row>
    <row r="149" spans="2:21" ht="54.75" customHeight="1">
      <c r="B149" s="44">
        <f t="shared" si="8"/>
        <v>135</v>
      </c>
      <c r="C149"/>
      <c r="D149"/>
      <c r="E149"/>
      <c r="F149"/>
      <c r="G149"/>
      <c r="H149"/>
      <c r="I149"/>
      <c r="J149"/>
      <c r="K149"/>
      <c r="L149"/>
      <c r="M149"/>
      <c r="N149"/>
      <c r="O149"/>
      <c r="P149"/>
      <c r="Q149"/>
      <c r="R149"/>
      <c r="S149"/>
      <c r="T149" s="46">
        <f t="shared" si="6"/>
      </c>
      <c r="U149" s="59">
        <f t="shared" si="7"/>
      </c>
    </row>
    <row r="150" spans="2:21" ht="54.75" customHeight="1">
      <c r="B150" s="44">
        <f t="shared" si="8"/>
        <v>136</v>
      </c>
      <c r="C150"/>
      <c r="D150"/>
      <c r="E150"/>
      <c r="F150"/>
      <c r="G150"/>
      <c r="H150"/>
      <c r="I150"/>
      <c r="J150"/>
      <c r="K150"/>
      <c r="L150"/>
      <c r="M150"/>
      <c r="N150"/>
      <c r="O150"/>
      <c r="P150"/>
      <c r="Q150"/>
      <c r="R150"/>
      <c r="S150"/>
      <c r="T150" s="46">
        <f t="shared" si="6"/>
      </c>
      <c r="U150" s="59">
        <f t="shared" si="7"/>
      </c>
    </row>
    <row r="151" spans="2:21" ht="54.75" customHeight="1">
      <c r="B151" s="44">
        <f t="shared" si="8"/>
        <v>137</v>
      </c>
      <c r="C151"/>
      <c r="D151"/>
      <c r="E151"/>
      <c r="F151"/>
      <c r="G151"/>
      <c r="H151"/>
      <c r="I151"/>
      <c r="J151"/>
      <c r="K151"/>
      <c r="L151"/>
      <c r="M151"/>
      <c r="N151"/>
      <c r="O151"/>
      <c r="P151"/>
      <c r="Q151"/>
      <c r="R151"/>
      <c r="S151"/>
      <c r="T151" s="46">
        <f t="shared" si="6"/>
      </c>
      <c r="U151" s="59">
        <f t="shared" si="7"/>
      </c>
    </row>
    <row r="152" spans="2:21" ht="54.75" customHeight="1">
      <c r="B152" s="44">
        <f t="shared" si="8"/>
        <v>138</v>
      </c>
      <c r="C152"/>
      <c r="D152"/>
      <c r="E152"/>
      <c r="F152"/>
      <c r="G152"/>
      <c r="H152"/>
      <c r="I152"/>
      <c r="J152"/>
      <c r="K152"/>
      <c r="L152"/>
      <c r="M152"/>
      <c r="N152"/>
      <c r="O152"/>
      <c r="P152"/>
      <c r="Q152"/>
      <c r="R152"/>
      <c r="S152"/>
      <c r="T152" s="46">
        <f t="shared" si="6"/>
      </c>
      <c r="U152" s="59">
        <f t="shared" si="7"/>
      </c>
    </row>
    <row r="153" spans="2:21" ht="54.75" customHeight="1">
      <c r="B153" s="44">
        <f t="shared" si="8"/>
        <v>139</v>
      </c>
      <c r="C153"/>
      <c r="D153"/>
      <c r="E153"/>
      <c r="F153"/>
      <c r="G153"/>
      <c r="H153"/>
      <c r="I153"/>
      <c r="J153"/>
      <c r="K153"/>
      <c r="L153"/>
      <c r="M153"/>
      <c r="N153"/>
      <c r="O153"/>
      <c r="P153"/>
      <c r="Q153"/>
      <c r="R153"/>
      <c r="S153"/>
      <c r="T153" s="46">
        <f t="shared" si="6"/>
      </c>
      <c r="U153" s="59">
        <f t="shared" si="7"/>
      </c>
    </row>
    <row r="154" spans="2:21" ht="54.75" customHeight="1">
      <c r="B154" s="44">
        <f t="shared" si="8"/>
        <v>140</v>
      </c>
      <c r="C154"/>
      <c r="D154"/>
      <c r="E154"/>
      <c r="F154"/>
      <c r="G154"/>
      <c r="H154"/>
      <c r="I154"/>
      <c r="J154"/>
      <c r="K154"/>
      <c r="L154"/>
      <c r="M154"/>
      <c r="N154"/>
      <c r="O154"/>
      <c r="P154"/>
      <c r="Q154"/>
      <c r="R154"/>
      <c r="S154"/>
      <c r="T154" s="46">
        <f t="shared" si="6"/>
      </c>
      <c r="U154" s="59">
        <f t="shared" si="7"/>
      </c>
    </row>
    <row r="155" spans="2:21" ht="54.75" customHeight="1">
      <c r="B155" s="44">
        <f t="shared" si="8"/>
        <v>141</v>
      </c>
      <c r="C155"/>
      <c r="D155"/>
      <c r="E155"/>
      <c r="F155"/>
      <c r="G155"/>
      <c r="H155"/>
      <c r="I155"/>
      <c r="J155"/>
      <c r="K155"/>
      <c r="L155"/>
      <c r="M155"/>
      <c r="N155"/>
      <c r="O155"/>
      <c r="P155"/>
      <c r="Q155"/>
      <c r="R155"/>
      <c r="S155"/>
      <c r="T155" s="46">
        <f t="shared" si="6"/>
      </c>
      <c r="U155" s="59">
        <f t="shared" si="7"/>
      </c>
    </row>
    <row r="156" spans="2:21" ht="54.75" customHeight="1">
      <c r="B156" s="44">
        <f t="shared" si="8"/>
        <v>142</v>
      </c>
      <c r="C156"/>
      <c r="D156"/>
      <c r="E156"/>
      <c r="F156"/>
      <c r="G156"/>
      <c r="H156"/>
      <c r="I156"/>
      <c r="J156"/>
      <c r="K156"/>
      <c r="L156"/>
      <c r="M156"/>
      <c r="N156"/>
      <c r="O156"/>
      <c r="P156"/>
      <c r="Q156"/>
      <c r="R156"/>
      <c r="S156"/>
      <c r="T156" s="46">
        <f t="shared" si="6"/>
      </c>
      <c r="U156" s="59">
        <f t="shared" si="7"/>
      </c>
    </row>
    <row r="157" spans="2:21" ht="54.75" customHeight="1">
      <c r="B157" s="44">
        <f t="shared" si="8"/>
        <v>143</v>
      </c>
      <c r="C157"/>
      <c r="D157"/>
      <c r="E157"/>
      <c r="F157"/>
      <c r="G157"/>
      <c r="H157"/>
      <c r="I157"/>
      <c r="J157"/>
      <c r="K157"/>
      <c r="L157"/>
      <c r="M157"/>
      <c r="N157"/>
      <c r="O157"/>
      <c r="P157"/>
      <c r="Q157"/>
      <c r="R157"/>
      <c r="S157"/>
      <c r="T157" s="46">
        <f t="shared" si="6"/>
      </c>
      <c r="U157" s="59">
        <f t="shared" si="7"/>
      </c>
    </row>
    <row r="158" spans="2:21" ht="54.75" customHeight="1">
      <c r="B158" s="44">
        <f t="shared" si="8"/>
        <v>144</v>
      </c>
      <c r="C158"/>
      <c r="D158"/>
      <c r="E158"/>
      <c r="F158"/>
      <c r="G158"/>
      <c r="H158"/>
      <c r="I158"/>
      <c r="J158"/>
      <c r="K158"/>
      <c r="L158"/>
      <c r="M158"/>
      <c r="N158"/>
      <c r="O158"/>
      <c r="P158"/>
      <c r="Q158"/>
      <c r="R158"/>
      <c r="S158"/>
      <c r="T158" s="46">
        <f t="shared" si="6"/>
      </c>
      <c r="U158" s="59">
        <f t="shared" si="7"/>
      </c>
    </row>
    <row r="159" spans="2:21" ht="54.75" customHeight="1">
      <c r="B159" s="44">
        <f t="shared" si="8"/>
        <v>145</v>
      </c>
      <c r="C159"/>
      <c r="D159"/>
      <c r="E159"/>
      <c r="F159"/>
      <c r="G159"/>
      <c r="H159"/>
      <c r="I159"/>
      <c r="J159"/>
      <c r="K159"/>
      <c r="L159"/>
      <c r="M159"/>
      <c r="N159"/>
      <c r="O159"/>
      <c r="P159"/>
      <c r="Q159"/>
      <c r="R159"/>
      <c r="S159"/>
      <c r="T159" s="46">
        <f t="shared" si="6"/>
      </c>
      <c r="U159" s="59">
        <f t="shared" si="7"/>
      </c>
    </row>
    <row r="160" spans="2:21" ht="54.75" customHeight="1">
      <c r="B160" s="44">
        <f t="shared" si="8"/>
        <v>146</v>
      </c>
      <c r="C160"/>
      <c r="D160"/>
      <c r="E160"/>
      <c r="F160"/>
      <c r="G160"/>
      <c r="H160"/>
      <c r="I160"/>
      <c r="J160"/>
      <c r="K160"/>
      <c r="L160"/>
      <c r="M160"/>
      <c r="N160"/>
      <c r="O160"/>
      <c r="P160"/>
      <c r="Q160"/>
      <c r="R160"/>
      <c r="S160"/>
      <c r="T160" s="46">
        <f t="shared" si="6"/>
      </c>
      <c r="U160" s="59">
        <f t="shared" si="7"/>
      </c>
    </row>
    <row r="161" spans="2:21" ht="54.75" customHeight="1">
      <c r="B161" s="44">
        <f t="shared" si="8"/>
        <v>147</v>
      </c>
      <c r="C161"/>
      <c r="D161"/>
      <c r="E161"/>
      <c r="F161"/>
      <c r="G161"/>
      <c r="H161"/>
      <c r="I161"/>
      <c r="J161"/>
      <c r="K161"/>
      <c r="L161"/>
      <c r="M161"/>
      <c r="N161"/>
      <c r="O161"/>
      <c r="P161"/>
      <c r="Q161"/>
      <c r="R161"/>
      <c r="S161"/>
      <c r="T161" s="46">
        <f t="shared" si="6"/>
      </c>
      <c r="U161" s="59">
        <f t="shared" si="7"/>
      </c>
    </row>
    <row r="162" spans="2:21" ht="54.75" customHeight="1">
      <c r="B162" s="44">
        <f t="shared" si="8"/>
        <v>148</v>
      </c>
      <c r="C162"/>
      <c r="D162"/>
      <c r="E162"/>
      <c r="F162"/>
      <c r="G162"/>
      <c r="H162"/>
      <c r="I162"/>
      <c r="J162"/>
      <c r="K162"/>
      <c r="L162"/>
      <c r="M162"/>
      <c r="N162"/>
      <c r="O162"/>
      <c r="P162"/>
      <c r="Q162"/>
      <c r="R162"/>
      <c r="S162"/>
      <c r="T162" s="46">
        <f t="shared" si="6"/>
      </c>
      <c r="U162" s="59">
        <f t="shared" si="7"/>
      </c>
    </row>
    <row r="163" spans="2:21" ht="54.75" customHeight="1">
      <c r="B163" s="44">
        <f t="shared" si="8"/>
        <v>149</v>
      </c>
      <c r="C163"/>
      <c r="D163"/>
      <c r="E163"/>
      <c r="F163"/>
      <c r="G163"/>
      <c r="H163"/>
      <c r="I163"/>
      <c r="J163"/>
      <c r="K163"/>
      <c r="L163"/>
      <c r="M163"/>
      <c r="N163"/>
      <c r="O163"/>
      <c r="P163"/>
      <c r="Q163"/>
      <c r="R163"/>
      <c r="S163"/>
      <c r="T163" s="46">
        <f t="shared" si="6"/>
      </c>
      <c r="U163" s="59">
        <f t="shared" si="7"/>
      </c>
    </row>
    <row r="164" spans="2:21" ht="54.75" customHeight="1">
      <c r="B164" s="44">
        <f t="shared" si="8"/>
        <v>150</v>
      </c>
      <c r="C164"/>
      <c r="D164"/>
      <c r="E164"/>
      <c r="F164"/>
      <c r="G164"/>
      <c r="H164"/>
      <c r="I164"/>
      <c r="J164"/>
      <c r="K164"/>
      <c r="L164"/>
      <c r="M164"/>
      <c r="N164"/>
      <c r="O164"/>
      <c r="P164"/>
      <c r="Q164"/>
      <c r="R164"/>
      <c r="S164"/>
      <c r="T164" s="46">
        <f t="shared" si="6"/>
      </c>
      <c r="U164" s="59">
        <f t="shared" si="7"/>
      </c>
    </row>
    <row r="165" spans="2:21" ht="54.75" customHeight="1">
      <c r="B165" s="44">
        <f t="shared" si="8"/>
        <v>151</v>
      </c>
      <c r="C165"/>
      <c r="D165"/>
      <c r="E165"/>
      <c r="F165"/>
      <c r="G165"/>
      <c r="H165"/>
      <c r="I165"/>
      <c r="J165"/>
      <c r="K165"/>
      <c r="L165"/>
      <c r="M165"/>
      <c r="N165"/>
      <c r="O165"/>
      <c r="P165"/>
      <c r="Q165"/>
      <c r="R165"/>
      <c r="S165"/>
      <c r="T165" s="46">
        <f t="shared" si="6"/>
      </c>
      <c r="U165" s="59">
        <f t="shared" si="7"/>
      </c>
    </row>
    <row r="166" spans="2:21" ht="54.75" customHeight="1">
      <c r="B166" s="44">
        <f t="shared" si="8"/>
        <v>152</v>
      </c>
      <c r="C166"/>
      <c r="D166"/>
      <c r="E166"/>
      <c r="F166"/>
      <c r="G166"/>
      <c r="H166"/>
      <c r="I166"/>
      <c r="J166"/>
      <c r="K166"/>
      <c r="L166"/>
      <c r="M166"/>
      <c r="N166"/>
      <c r="O166"/>
      <c r="P166"/>
      <c r="Q166"/>
      <c r="R166"/>
      <c r="S166"/>
      <c r="T166" s="46">
        <f t="shared" si="6"/>
      </c>
      <c r="U166" s="59">
        <f t="shared" si="7"/>
      </c>
    </row>
    <row r="167" spans="2:21" ht="54.75" customHeight="1">
      <c r="B167" s="44">
        <f t="shared" si="8"/>
        <v>153</v>
      </c>
      <c r="C167"/>
      <c r="D167"/>
      <c r="E167"/>
      <c r="F167"/>
      <c r="G167"/>
      <c r="H167"/>
      <c r="I167"/>
      <c r="J167"/>
      <c r="K167"/>
      <c r="L167"/>
      <c r="M167"/>
      <c r="N167"/>
      <c r="O167"/>
      <c r="P167"/>
      <c r="Q167"/>
      <c r="R167"/>
      <c r="S167"/>
      <c r="T167" s="46">
        <f t="shared" si="6"/>
      </c>
      <c r="U167" s="59">
        <f t="shared" si="7"/>
      </c>
    </row>
    <row r="168" spans="2:21" ht="54.75" customHeight="1">
      <c r="B168" s="44">
        <f t="shared" si="8"/>
        <v>154</v>
      </c>
      <c r="C168"/>
      <c r="D168"/>
      <c r="E168"/>
      <c r="F168"/>
      <c r="G168"/>
      <c r="H168"/>
      <c r="I168"/>
      <c r="J168"/>
      <c r="K168"/>
      <c r="L168"/>
      <c r="M168"/>
      <c r="N168"/>
      <c r="O168"/>
      <c r="P168"/>
      <c r="Q168"/>
      <c r="R168"/>
      <c r="S168"/>
      <c r="T168" s="46">
        <f t="shared" si="6"/>
      </c>
      <c r="U168" s="59">
        <f t="shared" si="7"/>
      </c>
    </row>
    <row r="169" spans="2:21" ht="54.75" customHeight="1">
      <c r="B169" s="44">
        <f t="shared" si="8"/>
        <v>155</v>
      </c>
      <c r="C169"/>
      <c r="D169"/>
      <c r="E169"/>
      <c r="F169"/>
      <c r="G169"/>
      <c r="H169"/>
      <c r="I169"/>
      <c r="J169"/>
      <c r="K169"/>
      <c r="L169"/>
      <c r="M169"/>
      <c r="N169"/>
      <c r="O169"/>
      <c r="P169"/>
      <c r="Q169"/>
      <c r="R169"/>
      <c r="S169"/>
      <c r="T169" s="46">
        <f t="shared" si="6"/>
      </c>
      <c r="U169" s="59">
        <f t="shared" si="7"/>
      </c>
    </row>
    <row r="170" spans="2:21" ht="54.75" customHeight="1">
      <c r="B170" s="44">
        <f t="shared" si="8"/>
        <v>156</v>
      </c>
      <c r="C170"/>
      <c r="D170"/>
      <c r="E170"/>
      <c r="F170"/>
      <c r="G170"/>
      <c r="H170"/>
      <c r="I170"/>
      <c r="J170"/>
      <c r="K170"/>
      <c r="L170"/>
      <c r="M170"/>
      <c r="N170"/>
      <c r="O170"/>
      <c r="P170"/>
      <c r="Q170"/>
      <c r="R170"/>
      <c r="S170"/>
      <c r="T170" s="46">
        <f t="shared" si="6"/>
      </c>
      <c r="U170" s="59">
        <f t="shared" si="7"/>
      </c>
    </row>
    <row r="171" spans="2:21" ht="54.75" customHeight="1">
      <c r="B171" s="44">
        <f t="shared" si="8"/>
        <v>157</v>
      </c>
      <c r="C171"/>
      <c r="D171"/>
      <c r="E171"/>
      <c r="F171"/>
      <c r="G171"/>
      <c r="H171"/>
      <c r="I171"/>
      <c r="J171"/>
      <c r="K171"/>
      <c r="L171"/>
      <c r="M171"/>
      <c r="N171"/>
      <c r="O171"/>
      <c r="P171"/>
      <c r="Q171"/>
      <c r="R171"/>
      <c r="S171"/>
      <c r="T171" s="46">
        <f t="shared" si="6"/>
      </c>
      <c r="U171" s="59">
        <f t="shared" si="7"/>
      </c>
    </row>
    <row r="172" spans="2:21" ht="54.75" customHeight="1">
      <c r="B172" s="44">
        <f t="shared" si="8"/>
        <v>158</v>
      </c>
      <c r="C172"/>
      <c r="D172"/>
      <c r="E172"/>
      <c r="F172"/>
      <c r="G172"/>
      <c r="H172"/>
      <c r="I172"/>
      <c r="J172"/>
      <c r="K172"/>
      <c r="L172"/>
      <c r="M172"/>
      <c r="N172"/>
      <c r="O172"/>
      <c r="P172"/>
      <c r="Q172"/>
      <c r="R172"/>
      <c r="S172"/>
      <c r="T172" s="46">
        <f t="shared" si="6"/>
      </c>
      <c r="U172" s="59">
        <f t="shared" si="7"/>
      </c>
    </row>
    <row r="173" spans="2:21" ht="54.75" customHeight="1">
      <c r="B173" s="44">
        <f t="shared" si="8"/>
        <v>159</v>
      </c>
      <c r="C173"/>
      <c r="D173"/>
      <c r="E173"/>
      <c r="F173"/>
      <c r="G173"/>
      <c r="H173"/>
      <c r="I173"/>
      <c r="J173"/>
      <c r="K173"/>
      <c r="L173"/>
      <c r="M173"/>
      <c r="N173"/>
      <c r="O173"/>
      <c r="P173"/>
      <c r="Q173"/>
      <c r="R173"/>
      <c r="S173"/>
      <c r="T173" s="46">
        <f t="shared" si="6"/>
      </c>
      <c r="U173" s="59">
        <f t="shared" si="7"/>
      </c>
    </row>
    <row r="174" spans="2:21" ht="54.75" customHeight="1">
      <c r="B174" s="44">
        <f t="shared" si="8"/>
        <v>160</v>
      </c>
      <c r="C174"/>
      <c r="D174"/>
      <c r="E174"/>
      <c r="F174"/>
      <c r="G174"/>
      <c r="H174"/>
      <c r="I174"/>
      <c r="J174"/>
      <c r="K174"/>
      <c r="L174"/>
      <c r="M174"/>
      <c r="N174"/>
      <c r="O174"/>
      <c r="P174"/>
      <c r="Q174"/>
      <c r="R174"/>
      <c r="S174"/>
      <c r="T174" s="46">
        <f t="shared" si="6"/>
      </c>
      <c r="U174" s="59">
        <f t="shared" si="7"/>
      </c>
    </row>
    <row r="175" spans="2:21" ht="54.75" customHeight="1">
      <c r="B175" s="44">
        <f t="shared" si="8"/>
        <v>161</v>
      </c>
      <c r="C175"/>
      <c r="D175"/>
      <c r="E175"/>
      <c r="F175"/>
      <c r="G175"/>
      <c r="H175"/>
      <c r="I175"/>
      <c r="J175"/>
      <c r="K175"/>
      <c r="L175"/>
      <c r="M175"/>
      <c r="N175"/>
      <c r="O175"/>
      <c r="P175"/>
      <c r="Q175"/>
      <c r="R175"/>
      <c r="S175"/>
      <c r="T175" s="46">
        <f t="shared" si="6"/>
      </c>
      <c r="U175" s="59">
        <f t="shared" si="7"/>
      </c>
    </row>
    <row r="176" spans="2:21" ht="54.75" customHeight="1">
      <c r="B176" s="44">
        <f t="shared" si="8"/>
        <v>162</v>
      </c>
      <c r="C176"/>
      <c r="D176"/>
      <c r="E176"/>
      <c r="F176"/>
      <c r="G176"/>
      <c r="H176"/>
      <c r="I176"/>
      <c r="J176"/>
      <c r="K176"/>
      <c r="L176"/>
      <c r="M176"/>
      <c r="N176"/>
      <c r="O176"/>
      <c r="P176"/>
      <c r="Q176"/>
      <c r="R176"/>
      <c r="S176"/>
      <c r="T176" s="46">
        <f t="shared" si="6"/>
      </c>
      <c r="U176" s="59">
        <f t="shared" si="7"/>
      </c>
    </row>
    <row r="177" spans="2:21" ht="54.75" customHeight="1">
      <c r="B177" s="44">
        <f t="shared" si="8"/>
        <v>163</v>
      </c>
      <c r="C177"/>
      <c r="D177"/>
      <c r="E177"/>
      <c r="F177"/>
      <c r="G177"/>
      <c r="H177"/>
      <c r="I177"/>
      <c r="J177"/>
      <c r="K177"/>
      <c r="L177"/>
      <c r="M177"/>
      <c r="N177"/>
      <c r="O177"/>
      <c r="P177"/>
      <c r="Q177"/>
      <c r="R177"/>
      <c r="S177"/>
      <c r="T177" s="46">
        <f t="shared" si="6"/>
      </c>
      <c r="U177" s="59">
        <f t="shared" si="7"/>
      </c>
    </row>
    <row r="178" spans="2:21" ht="54.75" customHeight="1">
      <c r="B178" s="44">
        <f t="shared" si="8"/>
        <v>164</v>
      </c>
      <c r="C178"/>
      <c r="D178"/>
      <c r="E178"/>
      <c r="F178"/>
      <c r="G178"/>
      <c r="H178"/>
      <c r="I178"/>
      <c r="J178"/>
      <c r="K178"/>
      <c r="L178"/>
      <c r="M178"/>
      <c r="N178"/>
      <c r="O178"/>
      <c r="P178"/>
      <c r="Q178"/>
      <c r="R178"/>
      <c r="S178"/>
      <c r="T178" s="46">
        <f t="shared" si="6"/>
      </c>
      <c r="U178" s="59">
        <f t="shared" si="7"/>
      </c>
    </row>
    <row r="179" spans="2:21" ht="54.75" customHeight="1">
      <c r="B179" s="44">
        <f t="shared" si="8"/>
        <v>165</v>
      </c>
      <c r="C179"/>
      <c r="D179"/>
      <c r="E179"/>
      <c r="F179"/>
      <c r="G179"/>
      <c r="H179"/>
      <c r="I179"/>
      <c r="J179"/>
      <c r="K179"/>
      <c r="L179"/>
      <c r="M179"/>
      <c r="N179"/>
      <c r="O179"/>
      <c r="P179"/>
      <c r="Q179"/>
      <c r="R179"/>
      <c r="S179"/>
      <c r="T179" s="46">
        <f t="shared" si="6"/>
      </c>
      <c r="U179" s="59">
        <f t="shared" si="7"/>
      </c>
    </row>
    <row r="180" spans="2:21" ht="54.75" customHeight="1">
      <c r="B180" s="44">
        <f t="shared" si="8"/>
        <v>166</v>
      </c>
      <c r="C180"/>
      <c r="D180"/>
      <c r="E180"/>
      <c r="F180"/>
      <c r="G180"/>
      <c r="H180"/>
      <c r="I180"/>
      <c r="J180"/>
      <c r="K180"/>
      <c r="L180"/>
      <c r="M180"/>
      <c r="N180"/>
      <c r="O180"/>
      <c r="P180"/>
      <c r="Q180"/>
      <c r="R180"/>
      <c r="S180"/>
      <c r="T180" s="46">
        <f t="shared" si="6"/>
      </c>
      <c r="U180" s="59">
        <f t="shared" si="7"/>
      </c>
    </row>
    <row r="181" spans="2:21" ht="54.75" customHeight="1">
      <c r="B181" s="44">
        <f t="shared" si="8"/>
        <v>167</v>
      </c>
      <c r="C181"/>
      <c r="D181"/>
      <c r="E181"/>
      <c r="F181"/>
      <c r="G181"/>
      <c r="H181"/>
      <c r="I181"/>
      <c r="J181"/>
      <c r="K181"/>
      <c r="L181"/>
      <c r="M181"/>
      <c r="N181"/>
      <c r="O181"/>
      <c r="P181"/>
      <c r="Q181"/>
      <c r="R181"/>
      <c r="S181"/>
      <c r="T181" s="46">
        <f t="shared" si="6"/>
      </c>
      <c r="U181" s="59">
        <f t="shared" si="7"/>
      </c>
    </row>
    <row r="182" spans="2:21" ht="54.75" customHeight="1">
      <c r="B182" s="44">
        <f t="shared" si="8"/>
        <v>168</v>
      </c>
      <c r="C182"/>
      <c r="D182"/>
      <c r="E182"/>
      <c r="F182"/>
      <c r="G182"/>
      <c r="H182"/>
      <c r="I182"/>
      <c r="J182"/>
      <c r="K182"/>
      <c r="L182"/>
      <c r="M182"/>
      <c r="N182"/>
      <c r="O182"/>
      <c r="P182"/>
      <c r="Q182"/>
      <c r="R182"/>
      <c r="S182"/>
      <c r="T182" s="46">
        <f t="shared" si="6"/>
      </c>
      <c r="U182" s="59">
        <f t="shared" si="7"/>
      </c>
    </row>
    <row r="183" spans="2:21" ht="54.75" customHeight="1">
      <c r="B183" s="44">
        <f t="shared" si="8"/>
        <v>169</v>
      </c>
      <c r="C183"/>
      <c r="D183"/>
      <c r="E183"/>
      <c r="F183"/>
      <c r="G183"/>
      <c r="H183"/>
      <c r="I183"/>
      <c r="J183"/>
      <c r="K183"/>
      <c r="L183"/>
      <c r="M183"/>
      <c r="N183"/>
      <c r="O183"/>
      <c r="P183"/>
      <c r="Q183"/>
      <c r="R183"/>
      <c r="S183"/>
      <c r="T183" s="46">
        <f t="shared" si="6"/>
      </c>
      <c r="U183" s="59">
        <f t="shared" si="7"/>
      </c>
    </row>
    <row r="184" spans="2:21" ht="54.75" customHeight="1">
      <c r="B184" s="44">
        <f t="shared" si="8"/>
        <v>170</v>
      </c>
      <c r="C184"/>
      <c r="D184"/>
      <c r="E184"/>
      <c r="F184"/>
      <c r="G184"/>
      <c r="H184"/>
      <c r="I184"/>
      <c r="J184"/>
      <c r="K184"/>
      <c r="L184"/>
      <c r="M184"/>
      <c r="N184"/>
      <c r="O184"/>
      <c r="P184"/>
      <c r="Q184"/>
      <c r="R184"/>
      <c r="S184"/>
      <c r="T184" s="46">
        <f t="shared" si="6"/>
      </c>
      <c r="U184" s="59">
        <f t="shared" si="7"/>
      </c>
    </row>
    <row r="185" spans="2:21" ht="54.75" customHeight="1">
      <c r="B185" s="44">
        <f t="shared" si="8"/>
        <v>171</v>
      </c>
      <c r="C185"/>
      <c r="D185"/>
      <c r="E185"/>
      <c r="F185"/>
      <c r="G185"/>
      <c r="H185"/>
      <c r="I185"/>
      <c r="J185"/>
      <c r="K185"/>
      <c r="L185"/>
      <c r="M185"/>
      <c r="N185"/>
      <c r="O185"/>
      <c r="P185"/>
      <c r="Q185"/>
      <c r="R185"/>
      <c r="S185"/>
      <c r="T185" s="46">
        <f t="shared" si="6"/>
      </c>
      <c r="U185" s="59">
        <f t="shared" si="7"/>
      </c>
    </row>
    <row r="186" spans="2:21" ht="54.75" customHeight="1">
      <c r="B186" s="44">
        <f t="shared" si="8"/>
        <v>172</v>
      </c>
      <c r="C186"/>
      <c r="D186"/>
      <c r="E186"/>
      <c r="F186"/>
      <c r="G186"/>
      <c r="H186"/>
      <c r="I186"/>
      <c r="J186"/>
      <c r="K186"/>
      <c r="L186"/>
      <c r="M186"/>
      <c r="N186"/>
      <c r="O186"/>
      <c r="P186"/>
      <c r="Q186"/>
      <c r="R186"/>
      <c r="S186"/>
      <c r="T186" s="46">
        <f t="shared" si="6"/>
      </c>
      <c r="U186" s="59">
        <f t="shared" si="7"/>
      </c>
    </row>
    <row r="187" spans="2:21" ht="54.75" customHeight="1">
      <c r="B187" s="44">
        <f t="shared" si="8"/>
        <v>173</v>
      </c>
      <c r="C187"/>
      <c r="D187"/>
      <c r="E187"/>
      <c r="F187"/>
      <c r="G187"/>
      <c r="H187"/>
      <c r="I187"/>
      <c r="J187"/>
      <c r="K187"/>
      <c r="L187"/>
      <c r="M187"/>
      <c r="N187"/>
      <c r="O187"/>
      <c r="P187"/>
      <c r="Q187"/>
      <c r="R187"/>
      <c r="S187"/>
      <c r="T187" s="46">
        <f t="shared" si="6"/>
      </c>
      <c r="U187" s="59">
        <f t="shared" si="7"/>
      </c>
    </row>
    <row r="188" spans="2:21" ht="54.75" customHeight="1">
      <c r="B188" s="44">
        <f t="shared" si="8"/>
        <v>174</v>
      </c>
      <c r="C188"/>
      <c r="D188"/>
      <c r="E188"/>
      <c r="F188"/>
      <c r="G188"/>
      <c r="H188"/>
      <c r="I188"/>
      <c r="J188"/>
      <c r="K188"/>
      <c r="L188"/>
      <c r="M188"/>
      <c r="N188"/>
      <c r="O188"/>
      <c r="P188"/>
      <c r="Q188"/>
      <c r="R188"/>
      <c r="S188"/>
      <c r="T188" s="46">
        <f t="shared" si="6"/>
      </c>
      <c r="U188" s="59">
        <f t="shared" si="7"/>
      </c>
    </row>
    <row r="189" spans="2:21" ht="54.75" customHeight="1">
      <c r="B189" s="44">
        <f t="shared" si="8"/>
        <v>175</v>
      </c>
      <c r="C189"/>
      <c r="D189"/>
      <c r="E189"/>
      <c r="F189"/>
      <c r="G189"/>
      <c r="H189"/>
      <c r="I189"/>
      <c r="J189"/>
      <c r="K189"/>
      <c r="L189"/>
      <c r="M189"/>
      <c r="N189"/>
      <c r="O189"/>
      <c r="P189"/>
      <c r="Q189"/>
      <c r="R189"/>
      <c r="S189"/>
      <c r="T189" s="46">
        <f t="shared" si="6"/>
      </c>
      <c r="U189" s="59">
        <f t="shared" si="7"/>
      </c>
    </row>
    <row r="190" spans="2:21" ht="54.75" customHeight="1">
      <c r="B190" s="44">
        <f t="shared" si="8"/>
        <v>176</v>
      </c>
      <c r="C190"/>
      <c r="D190"/>
      <c r="E190"/>
      <c r="F190"/>
      <c r="G190"/>
      <c r="H190"/>
      <c r="I190"/>
      <c r="J190"/>
      <c r="K190"/>
      <c r="L190"/>
      <c r="M190"/>
      <c r="N190"/>
      <c r="O190"/>
      <c r="P190"/>
      <c r="Q190"/>
      <c r="R190"/>
      <c r="S190"/>
      <c r="T190" s="46">
        <f t="shared" si="6"/>
      </c>
      <c r="U190" s="59">
        <f t="shared" si="7"/>
      </c>
    </row>
    <row r="191" spans="2:21" ht="54.75" customHeight="1">
      <c r="B191" s="44">
        <f t="shared" si="8"/>
        <v>177</v>
      </c>
      <c r="C191"/>
      <c r="D191"/>
      <c r="E191"/>
      <c r="F191"/>
      <c r="G191"/>
      <c r="H191"/>
      <c r="I191"/>
      <c r="J191"/>
      <c r="K191"/>
      <c r="L191"/>
      <c r="M191"/>
      <c r="N191"/>
      <c r="O191"/>
      <c r="P191"/>
      <c r="Q191"/>
      <c r="R191"/>
      <c r="S191"/>
      <c r="T191" s="46">
        <f t="shared" si="6"/>
      </c>
      <c r="U191" s="59">
        <f t="shared" si="7"/>
      </c>
    </row>
    <row r="192" spans="2:21" ht="54.75" customHeight="1">
      <c r="B192" s="44">
        <f t="shared" si="8"/>
        <v>178</v>
      </c>
      <c r="C192"/>
      <c r="D192"/>
      <c r="E192"/>
      <c r="F192"/>
      <c r="G192"/>
      <c r="H192"/>
      <c r="I192"/>
      <c r="J192"/>
      <c r="K192"/>
      <c r="L192"/>
      <c r="M192"/>
      <c r="N192"/>
      <c r="O192"/>
      <c r="P192"/>
      <c r="Q192"/>
      <c r="R192"/>
      <c r="S192"/>
      <c r="T192" s="46">
        <f t="shared" si="6"/>
      </c>
      <c r="U192" s="59">
        <f t="shared" si="7"/>
      </c>
    </row>
    <row r="193" spans="2:21" ht="54.75" customHeight="1">
      <c r="B193" s="44">
        <f t="shared" si="8"/>
        <v>179</v>
      </c>
      <c r="C193"/>
      <c r="D193"/>
      <c r="E193"/>
      <c r="F193"/>
      <c r="G193"/>
      <c r="H193"/>
      <c r="I193"/>
      <c r="J193"/>
      <c r="K193"/>
      <c r="L193"/>
      <c r="M193"/>
      <c r="N193"/>
      <c r="O193"/>
      <c r="P193"/>
      <c r="Q193"/>
      <c r="R193"/>
      <c r="S193"/>
      <c r="T193" s="46">
        <f t="shared" si="6"/>
      </c>
      <c r="U193" s="59">
        <f t="shared" si="7"/>
      </c>
    </row>
    <row r="194" spans="2:21" ht="54.75" customHeight="1">
      <c r="B194" s="44">
        <f t="shared" si="8"/>
        <v>180</v>
      </c>
      <c r="C194"/>
      <c r="D194"/>
      <c r="E194"/>
      <c r="F194"/>
      <c r="G194"/>
      <c r="H194"/>
      <c r="I194"/>
      <c r="J194"/>
      <c r="K194"/>
      <c r="L194"/>
      <c r="M194"/>
      <c r="N194"/>
      <c r="O194"/>
      <c r="P194"/>
      <c r="Q194"/>
      <c r="R194"/>
      <c r="S194"/>
      <c r="T194" s="46">
        <f t="shared" si="6"/>
      </c>
      <c r="U194" s="59">
        <f t="shared" si="7"/>
      </c>
    </row>
    <row r="195" spans="2:21" ht="54.75" customHeight="1">
      <c r="B195" s="44">
        <f t="shared" si="8"/>
        <v>181</v>
      </c>
      <c r="C195"/>
      <c r="D195"/>
      <c r="E195"/>
      <c r="F195"/>
      <c r="G195"/>
      <c r="H195"/>
      <c r="I195"/>
      <c r="J195"/>
      <c r="K195"/>
      <c r="L195"/>
      <c r="M195"/>
      <c r="N195"/>
      <c r="O195"/>
      <c r="P195"/>
      <c r="Q195"/>
      <c r="R195"/>
      <c r="S195"/>
      <c r="T195" s="46">
        <f t="shared" si="6"/>
      </c>
      <c r="U195" s="59">
        <f t="shared" si="7"/>
      </c>
    </row>
    <row r="196" spans="2:21" ht="54.75" customHeight="1">
      <c r="B196" s="44">
        <f t="shared" si="8"/>
        <v>182</v>
      </c>
      <c r="C196"/>
      <c r="D196"/>
      <c r="E196"/>
      <c r="F196"/>
      <c r="G196"/>
      <c r="H196"/>
      <c r="I196"/>
      <c r="J196"/>
      <c r="K196"/>
      <c r="L196"/>
      <c r="M196"/>
      <c r="N196"/>
      <c r="O196"/>
      <c r="P196"/>
      <c r="Q196"/>
      <c r="R196"/>
      <c r="S196"/>
      <c r="T196" s="46">
        <f t="shared" si="6"/>
      </c>
      <c r="U196" s="59">
        <f t="shared" si="7"/>
      </c>
    </row>
    <row r="197" spans="2:21" ht="54.75" customHeight="1">
      <c r="B197" s="44">
        <f t="shared" si="8"/>
        <v>183</v>
      </c>
      <c r="C197"/>
      <c r="D197"/>
      <c r="E197"/>
      <c r="F197"/>
      <c r="G197"/>
      <c r="H197"/>
      <c r="I197"/>
      <c r="J197"/>
      <c r="K197"/>
      <c r="L197"/>
      <c r="M197"/>
      <c r="N197"/>
      <c r="O197"/>
      <c r="P197"/>
      <c r="Q197"/>
      <c r="R197"/>
      <c r="S197"/>
      <c r="T197" s="46">
        <f t="shared" si="6"/>
      </c>
      <c r="U197" s="59">
        <f t="shared" si="7"/>
      </c>
    </row>
    <row r="198" spans="2:21" ht="54.75" customHeight="1">
      <c r="B198" s="44">
        <f t="shared" si="8"/>
        <v>184</v>
      </c>
      <c r="C198"/>
      <c r="D198"/>
      <c r="E198"/>
      <c r="F198"/>
      <c r="G198"/>
      <c r="H198"/>
      <c r="I198"/>
      <c r="J198"/>
      <c r="K198"/>
      <c r="L198"/>
      <c r="M198"/>
      <c r="N198"/>
      <c r="O198"/>
      <c r="P198"/>
      <c r="Q198"/>
      <c r="R198"/>
      <c r="S198"/>
      <c r="T198" s="46">
        <f t="shared" si="6"/>
      </c>
      <c r="U198" s="59">
        <f t="shared" si="7"/>
      </c>
    </row>
    <row r="199" spans="2:21" ht="54.75" customHeight="1">
      <c r="B199" s="44">
        <f t="shared" si="8"/>
        <v>185</v>
      </c>
      <c r="C199"/>
      <c r="D199"/>
      <c r="E199"/>
      <c r="F199"/>
      <c r="G199"/>
      <c r="H199"/>
      <c r="I199"/>
      <c r="J199"/>
      <c r="K199"/>
      <c r="L199"/>
      <c r="M199"/>
      <c r="N199"/>
      <c r="O199"/>
      <c r="P199"/>
      <c r="Q199"/>
      <c r="R199"/>
      <c r="S199"/>
      <c r="T199" s="46">
        <f t="shared" si="6"/>
      </c>
      <c r="U199" s="59">
        <f t="shared" si="7"/>
      </c>
    </row>
    <row r="200" spans="2:21" ht="54.75" customHeight="1">
      <c r="B200" s="44">
        <f t="shared" si="8"/>
        <v>186</v>
      </c>
      <c r="C200"/>
      <c r="D200"/>
      <c r="E200"/>
      <c r="F200"/>
      <c r="G200"/>
      <c r="H200"/>
      <c r="I200"/>
      <c r="J200"/>
      <c r="K200"/>
      <c r="L200"/>
      <c r="M200"/>
      <c r="N200"/>
      <c r="O200"/>
      <c r="P200"/>
      <c r="Q200"/>
      <c r="R200"/>
      <c r="S200"/>
      <c r="T200" s="46">
        <f t="shared" si="6"/>
      </c>
      <c r="U200" s="59">
        <f t="shared" si="7"/>
      </c>
    </row>
    <row r="201" spans="2:21" ht="54.75" customHeight="1">
      <c r="B201" s="44">
        <f t="shared" si="8"/>
        <v>187</v>
      </c>
      <c r="C201"/>
      <c r="D201"/>
      <c r="E201"/>
      <c r="F201"/>
      <c r="G201"/>
      <c r="H201"/>
      <c r="I201"/>
      <c r="J201"/>
      <c r="K201"/>
      <c r="L201"/>
      <c r="M201"/>
      <c r="N201"/>
      <c r="O201"/>
      <c r="P201"/>
      <c r="Q201"/>
      <c r="R201"/>
      <c r="S201"/>
      <c r="T201" s="46">
        <f t="shared" si="6"/>
      </c>
      <c r="U201" s="59">
        <f t="shared" si="7"/>
      </c>
    </row>
    <row r="202" spans="2:21" ht="54.75" customHeight="1">
      <c r="B202" s="44">
        <f t="shared" si="8"/>
        <v>188</v>
      </c>
      <c r="C202"/>
      <c r="D202"/>
      <c r="E202"/>
      <c r="F202"/>
      <c r="G202"/>
      <c r="H202"/>
      <c r="I202"/>
      <c r="J202"/>
      <c r="K202"/>
      <c r="L202"/>
      <c r="M202"/>
      <c r="N202"/>
      <c r="O202"/>
      <c r="P202"/>
      <c r="Q202"/>
      <c r="R202"/>
      <c r="S202"/>
      <c r="T202" s="46">
        <f t="shared" si="6"/>
      </c>
      <c r="U202" s="59">
        <f t="shared" si="7"/>
      </c>
    </row>
    <row r="203" spans="2:21" ht="54.75" customHeight="1">
      <c r="B203" s="44">
        <f t="shared" si="8"/>
        <v>189</v>
      </c>
      <c r="C203"/>
      <c r="D203"/>
      <c r="E203"/>
      <c r="F203"/>
      <c r="G203"/>
      <c r="H203"/>
      <c r="I203"/>
      <c r="J203"/>
      <c r="K203"/>
      <c r="L203"/>
      <c r="M203"/>
      <c r="N203"/>
      <c r="O203"/>
      <c r="P203"/>
      <c r="Q203"/>
      <c r="R203"/>
      <c r="S203"/>
      <c r="T203" s="46">
        <f t="shared" si="6"/>
      </c>
      <c r="U203" s="59">
        <f t="shared" si="7"/>
      </c>
    </row>
    <row r="204" spans="2:21" ht="54.75" customHeight="1">
      <c r="B204" s="44">
        <f t="shared" si="8"/>
        <v>190</v>
      </c>
      <c r="C204"/>
      <c r="D204"/>
      <c r="E204"/>
      <c r="F204"/>
      <c r="G204"/>
      <c r="H204"/>
      <c r="I204"/>
      <c r="J204"/>
      <c r="K204"/>
      <c r="L204"/>
      <c r="M204"/>
      <c r="N204"/>
      <c r="O204"/>
      <c r="P204"/>
      <c r="Q204"/>
      <c r="R204"/>
      <c r="S204"/>
      <c r="T204" s="46">
        <f t="shared" si="6"/>
      </c>
      <c r="U204" s="59">
        <f t="shared" si="7"/>
      </c>
    </row>
    <row r="205" spans="2:21" ht="54.75" customHeight="1">
      <c r="B205" s="44">
        <f t="shared" si="8"/>
        <v>191</v>
      </c>
      <c r="C205"/>
      <c r="D205"/>
      <c r="E205"/>
      <c r="F205"/>
      <c r="G205"/>
      <c r="H205"/>
      <c r="I205"/>
      <c r="J205"/>
      <c r="K205"/>
      <c r="L205"/>
      <c r="M205"/>
      <c r="N205"/>
      <c r="O205"/>
      <c r="P205"/>
      <c r="Q205"/>
      <c r="R205"/>
      <c r="S205"/>
      <c r="T205" s="46">
        <f t="shared" si="6"/>
      </c>
      <c r="U205" s="59">
        <f t="shared" si="7"/>
      </c>
    </row>
    <row r="206" spans="2:21" ht="54.75" customHeight="1">
      <c r="B206" s="44">
        <f t="shared" si="8"/>
        <v>192</v>
      </c>
      <c r="C206"/>
      <c r="D206"/>
      <c r="E206"/>
      <c r="F206"/>
      <c r="G206"/>
      <c r="H206"/>
      <c r="I206"/>
      <c r="J206"/>
      <c r="K206"/>
      <c r="L206"/>
      <c r="M206"/>
      <c r="N206"/>
      <c r="O206"/>
      <c r="P206"/>
      <c r="Q206"/>
      <c r="R206"/>
      <c r="S206"/>
      <c r="T206" s="46">
        <f t="shared" si="6"/>
      </c>
      <c r="U206" s="59">
        <f t="shared" si="7"/>
      </c>
    </row>
    <row r="207" spans="2:21" ht="54.75" customHeight="1">
      <c r="B207" s="44">
        <f t="shared" si="8"/>
        <v>193</v>
      </c>
      <c r="C207"/>
      <c r="D207"/>
      <c r="E207"/>
      <c r="F207"/>
      <c r="G207"/>
      <c r="H207"/>
      <c r="I207"/>
      <c r="J207"/>
      <c r="K207"/>
      <c r="L207"/>
      <c r="M207"/>
      <c r="N207"/>
      <c r="O207"/>
      <c r="P207"/>
      <c r="Q207"/>
      <c r="R207"/>
      <c r="S207"/>
      <c r="T207" s="46">
        <f aca="true" t="shared" si="9" ref="T207:T270">IF(C207="","",IF(ISBLANK(VLOOKUP(C207,PlayerData,9,FALSE)),"",VLOOKUP(C207,PlayerData,9,FALSE)))</f>
      </c>
      <c r="U207" s="59">
        <f aca="true" t="shared" si="10" ref="U207:U270">IF(ISBLANK(C207),"",VLOOKUP(C207,PlayerData,62,FALSE))</f>
      </c>
    </row>
    <row r="208" spans="2:21" ht="54.75" customHeight="1">
      <c r="B208" s="44">
        <f t="shared" si="8"/>
        <v>194</v>
      </c>
      <c r="C208"/>
      <c r="D208"/>
      <c r="E208"/>
      <c r="F208"/>
      <c r="G208"/>
      <c r="H208"/>
      <c r="I208"/>
      <c r="J208"/>
      <c r="K208"/>
      <c r="L208"/>
      <c r="M208"/>
      <c r="N208"/>
      <c r="O208"/>
      <c r="P208"/>
      <c r="Q208"/>
      <c r="R208"/>
      <c r="S208"/>
      <c r="T208" s="46">
        <f t="shared" si="9"/>
      </c>
      <c r="U208" s="59">
        <f t="shared" si="10"/>
      </c>
    </row>
    <row r="209" spans="2:21" ht="54.75" customHeight="1">
      <c r="B209" s="44">
        <f aca="true" t="shared" si="11" ref="B209:B273">B208+1</f>
        <v>195</v>
      </c>
      <c r="C209"/>
      <c r="D209"/>
      <c r="E209"/>
      <c r="F209"/>
      <c r="G209"/>
      <c r="H209"/>
      <c r="I209"/>
      <c r="J209"/>
      <c r="K209"/>
      <c r="L209"/>
      <c r="M209"/>
      <c r="N209"/>
      <c r="O209"/>
      <c r="P209"/>
      <c r="Q209"/>
      <c r="R209"/>
      <c r="S209"/>
      <c r="T209" s="46">
        <f t="shared" si="9"/>
      </c>
      <c r="U209" s="59">
        <f t="shared" si="10"/>
      </c>
    </row>
    <row r="210" spans="2:21" ht="54.75" customHeight="1">
      <c r="B210" s="44">
        <f t="shared" si="11"/>
        <v>196</v>
      </c>
      <c r="C210"/>
      <c r="D210"/>
      <c r="E210"/>
      <c r="F210"/>
      <c r="G210"/>
      <c r="H210"/>
      <c r="I210"/>
      <c r="J210"/>
      <c r="K210"/>
      <c r="L210"/>
      <c r="M210"/>
      <c r="N210"/>
      <c r="O210"/>
      <c r="P210"/>
      <c r="Q210"/>
      <c r="R210"/>
      <c r="S210"/>
      <c r="T210" s="46">
        <f t="shared" si="9"/>
      </c>
      <c r="U210" s="59">
        <f t="shared" si="10"/>
      </c>
    </row>
    <row r="211" spans="2:21" ht="54.75" customHeight="1">
      <c r="B211" s="44">
        <f t="shared" si="11"/>
        <v>197</v>
      </c>
      <c r="C211"/>
      <c r="D211"/>
      <c r="E211"/>
      <c r="F211"/>
      <c r="G211"/>
      <c r="H211"/>
      <c r="I211"/>
      <c r="J211"/>
      <c r="K211"/>
      <c r="L211"/>
      <c r="M211"/>
      <c r="N211"/>
      <c r="O211"/>
      <c r="P211"/>
      <c r="Q211"/>
      <c r="R211"/>
      <c r="S211"/>
      <c r="T211" s="46">
        <f t="shared" si="9"/>
      </c>
      <c r="U211" s="59">
        <f t="shared" si="10"/>
      </c>
    </row>
    <row r="212" spans="2:21" ht="54.75" customHeight="1">
      <c r="B212" s="44">
        <f t="shared" si="11"/>
        <v>198</v>
      </c>
      <c r="C212"/>
      <c r="D212"/>
      <c r="E212"/>
      <c r="F212"/>
      <c r="G212"/>
      <c r="H212"/>
      <c r="I212"/>
      <c r="J212"/>
      <c r="K212"/>
      <c r="L212"/>
      <c r="M212"/>
      <c r="N212"/>
      <c r="O212"/>
      <c r="P212"/>
      <c r="Q212"/>
      <c r="R212"/>
      <c r="S212"/>
      <c r="T212" s="46">
        <f t="shared" si="9"/>
      </c>
      <c r="U212" s="59">
        <f t="shared" si="10"/>
      </c>
    </row>
    <row r="213" spans="2:21" ht="54.75" customHeight="1">
      <c r="B213" s="44">
        <f t="shared" si="11"/>
        <v>199</v>
      </c>
      <c r="C213"/>
      <c r="D213"/>
      <c r="E213"/>
      <c r="F213"/>
      <c r="G213"/>
      <c r="H213"/>
      <c r="I213"/>
      <c r="J213"/>
      <c r="K213"/>
      <c r="L213"/>
      <c r="M213"/>
      <c r="N213"/>
      <c r="O213"/>
      <c r="P213"/>
      <c r="Q213"/>
      <c r="R213"/>
      <c r="S213"/>
      <c r="T213" s="46">
        <f t="shared" si="9"/>
      </c>
      <c r="U213" s="59">
        <f t="shared" si="10"/>
      </c>
    </row>
    <row r="214" spans="2:21" ht="54.75" customHeight="1">
      <c r="B214" s="44">
        <f t="shared" si="11"/>
        <v>200</v>
      </c>
      <c r="C214"/>
      <c r="D214"/>
      <c r="E214"/>
      <c r="F214"/>
      <c r="G214"/>
      <c r="H214"/>
      <c r="I214"/>
      <c r="J214"/>
      <c r="K214"/>
      <c r="L214"/>
      <c r="M214"/>
      <c r="N214"/>
      <c r="O214"/>
      <c r="P214"/>
      <c r="Q214"/>
      <c r="R214"/>
      <c r="S214"/>
      <c r="T214" s="46">
        <f t="shared" si="9"/>
      </c>
      <c r="U214" s="59">
        <f t="shared" si="10"/>
      </c>
    </row>
    <row r="215" spans="2:21" ht="54.75" customHeight="1">
      <c r="B215" s="44">
        <f t="shared" si="11"/>
        <v>201</v>
      </c>
      <c r="C215"/>
      <c r="D215"/>
      <c r="E215"/>
      <c r="F215"/>
      <c r="G215"/>
      <c r="H215"/>
      <c r="I215"/>
      <c r="J215"/>
      <c r="K215"/>
      <c r="L215"/>
      <c r="M215"/>
      <c r="N215"/>
      <c r="O215"/>
      <c r="P215"/>
      <c r="Q215"/>
      <c r="R215"/>
      <c r="S215"/>
      <c r="T215" s="46">
        <f t="shared" si="9"/>
      </c>
      <c r="U215" s="59">
        <f t="shared" si="10"/>
      </c>
    </row>
    <row r="216" spans="2:21" ht="54.75" customHeight="1">
      <c r="B216" s="44">
        <f t="shared" si="11"/>
        <v>202</v>
      </c>
      <c r="C216"/>
      <c r="D216"/>
      <c r="E216"/>
      <c r="F216"/>
      <c r="G216"/>
      <c r="H216"/>
      <c r="I216"/>
      <c r="J216"/>
      <c r="K216"/>
      <c r="L216"/>
      <c r="M216"/>
      <c r="N216"/>
      <c r="O216"/>
      <c r="P216"/>
      <c r="Q216"/>
      <c r="R216"/>
      <c r="S216"/>
      <c r="T216" s="46">
        <f t="shared" si="9"/>
      </c>
      <c r="U216" s="59">
        <f t="shared" si="10"/>
      </c>
    </row>
    <row r="217" spans="2:21" ht="54.75" customHeight="1">
      <c r="B217" s="44">
        <f t="shared" si="11"/>
        <v>203</v>
      </c>
      <c r="C217"/>
      <c r="D217"/>
      <c r="E217"/>
      <c r="F217"/>
      <c r="G217"/>
      <c r="H217"/>
      <c r="I217"/>
      <c r="J217"/>
      <c r="K217"/>
      <c r="L217"/>
      <c r="M217"/>
      <c r="N217"/>
      <c r="O217"/>
      <c r="P217"/>
      <c r="Q217"/>
      <c r="R217"/>
      <c r="S217"/>
      <c r="T217" s="46">
        <f t="shared" si="9"/>
      </c>
      <c r="U217" s="59">
        <f t="shared" si="10"/>
      </c>
    </row>
    <row r="218" spans="2:21" ht="54.75" customHeight="1">
      <c r="B218" s="44">
        <f t="shared" si="11"/>
        <v>204</v>
      </c>
      <c r="C218"/>
      <c r="D218"/>
      <c r="E218"/>
      <c r="F218"/>
      <c r="G218"/>
      <c r="H218"/>
      <c r="I218"/>
      <c r="J218"/>
      <c r="K218"/>
      <c r="L218"/>
      <c r="M218"/>
      <c r="N218"/>
      <c r="O218"/>
      <c r="P218"/>
      <c r="Q218"/>
      <c r="R218"/>
      <c r="S218"/>
      <c r="T218" s="46">
        <f t="shared" si="9"/>
      </c>
      <c r="U218" s="59">
        <f t="shared" si="10"/>
      </c>
    </row>
    <row r="219" spans="2:21" ht="54.75" customHeight="1">
      <c r="B219" s="44">
        <f t="shared" si="11"/>
        <v>205</v>
      </c>
      <c r="C219"/>
      <c r="D219"/>
      <c r="E219"/>
      <c r="F219"/>
      <c r="G219"/>
      <c r="H219"/>
      <c r="I219"/>
      <c r="J219"/>
      <c r="K219"/>
      <c r="L219"/>
      <c r="M219"/>
      <c r="N219"/>
      <c r="O219"/>
      <c r="P219"/>
      <c r="Q219"/>
      <c r="R219"/>
      <c r="S219"/>
      <c r="T219" s="46">
        <f t="shared" si="9"/>
      </c>
      <c r="U219" s="59">
        <f t="shared" si="10"/>
      </c>
    </row>
    <row r="220" spans="2:21" ht="54.75" customHeight="1">
      <c r="B220" s="44">
        <f t="shared" si="11"/>
        <v>206</v>
      </c>
      <c r="C220"/>
      <c r="D220"/>
      <c r="E220"/>
      <c r="F220"/>
      <c r="G220"/>
      <c r="H220"/>
      <c r="I220"/>
      <c r="J220"/>
      <c r="K220"/>
      <c r="L220"/>
      <c r="M220"/>
      <c r="N220"/>
      <c r="O220"/>
      <c r="P220"/>
      <c r="Q220"/>
      <c r="R220"/>
      <c r="S220"/>
      <c r="T220" s="46">
        <f t="shared" si="9"/>
      </c>
      <c r="U220" s="59">
        <f t="shared" si="10"/>
      </c>
    </row>
    <row r="221" spans="2:21" ht="54.75" customHeight="1">
      <c r="B221" s="44">
        <f t="shared" si="11"/>
        <v>207</v>
      </c>
      <c r="C221"/>
      <c r="D221"/>
      <c r="E221"/>
      <c r="F221"/>
      <c r="G221"/>
      <c r="H221"/>
      <c r="I221"/>
      <c r="J221"/>
      <c r="K221"/>
      <c r="L221"/>
      <c r="M221"/>
      <c r="N221"/>
      <c r="O221"/>
      <c r="P221"/>
      <c r="Q221"/>
      <c r="R221"/>
      <c r="S221"/>
      <c r="T221" s="46">
        <f t="shared" si="9"/>
      </c>
      <c r="U221" s="59">
        <f t="shared" si="10"/>
      </c>
    </row>
    <row r="222" spans="2:21" ht="54.75" customHeight="1">
      <c r="B222" s="44">
        <f t="shared" si="11"/>
        <v>208</v>
      </c>
      <c r="C222"/>
      <c r="D222"/>
      <c r="E222"/>
      <c r="F222"/>
      <c r="G222"/>
      <c r="H222"/>
      <c r="I222"/>
      <c r="J222"/>
      <c r="K222"/>
      <c r="L222"/>
      <c r="M222"/>
      <c r="N222"/>
      <c r="O222"/>
      <c r="P222"/>
      <c r="Q222"/>
      <c r="R222"/>
      <c r="S222"/>
      <c r="T222" s="46">
        <f t="shared" si="9"/>
      </c>
      <c r="U222" s="59">
        <f t="shared" si="10"/>
      </c>
    </row>
    <row r="223" spans="2:21" ht="54.75" customHeight="1">
      <c r="B223" s="44">
        <f t="shared" si="11"/>
        <v>209</v>
      </c>
      <c r="C223"/>
      <c r="D223"/>
      <c r="E223"/>
      <c r="F223"/>
      <c r="G223"/>
      <c r="H223"/>
      <c r="I223"/>
      <c r="J223"/>
      <c r="K223"/>
      <c r="L223"/>
      <c r="M223"/>
      <c r="N223"/>
      <c r="O223"/>
      <c r="P223"/>
      <c r="Q223"/>
      <c r="R223"/>
      <c r="S223"/>
      <c r="T223" s="46">
        <f t="shared" si="9"/>
      </c>
      <c r="U223" s="59">
        <f t="shared" si="10"/>
      </c>
    </row>
    <row r="224" spans="2:21" ht="54.75" customHeight="1">
      <c r="B224" s="44">
        <f t="shared" si="11"/>
        <v>210</v>
      </c>
      <c r="C224"/>
      <c r="D224"/>
      <c r="E224"/>
      <c r="F224"/>
      <c r="G224"/>
      <c r="H224"/>
      <c r="I224"/>
      <c r="J224"/>
      <c r="K224"/>
      <c r="L224"/>
      <c r="M224"/>
      <c r="N224"/>
      <c r="O224"/>
      <c r="P224"/>
      <c r="Q224"/>
      <c r="R224"/>
      <c r="S224"/>
      <c r="T224" s="46">
        <f t="shared" si="9"/>
      </c>
      <c r="U224" s="59">
        <f t="shared" si="10"/>
      </c>
    </row>
    <row r="225" spans="2:21" ht="54.75" customHeight="1">
      <c r="B225" s="44">
        <f t="shared" si="11"/>
        <v>211</v>
      </c>
      <c r="C225"/>
      <c r="D225"/>
      <c r="E225"/>
      <c r="F225"/>
      <c r="G225"/>
      <c r="H225"/>
      <c r="I225"/>
      <c r="J225"/>
      <c r="K225"/>
      <c r="L225"/>
      <c r="M225"/>
      <c r="N225"/>
      <c r="O225"/>
      <c r="P225"/>
      <c r="Q225"/>
      <c r="R225"/>
      <c r="S225"/>
      <c r="T225" s="46">
        <f t="shared" si="9"/>
      </c>
      <c r="U225" s="59">
        <f t="shared" si="10"/>
      </c>
    </row>
    <row r="226" spans="2:21" ht="54.75" customHeight="1">
      <c r="B226" s="44">
        <f t="shared" si="11"/>
        <v>212</v>
      </c>
      <c r="C226"/>
      <c r="D226"/>
      <c r="E226"/>
      <c r="F226"/>
      <c r="G226"/>
      <c r="H226"/>
      <c r="I226"/>
      <c r="J226"/>
      <c r="K226"/>
      <c r="L226"/>
      <c r="M226"/>
      <c r="N226"/>
      <c r="O226"/>
      <c r="P226"/>
      <c r="Q226"/>
      <c r="R226"/>
      <c r="S226"/>
      <c r="T226" s="46">
        <f t="shared" si="9"/>
      </c>
      <c r="U226" s="59">
        <f t="shared" si="10"/>
      </c>
    </row>
    <row r="227" spans="2:21" ht="54.75" customHeight="1">
      <c r="B227" s="44">
        <f t="shared" si="11"/>
        <v>213</v>
      </c>
      <c r="C227"/>
      <c r="D227"/>
      <c r="E227"/>
      <c r="F227"/>
      <c r="G227"/>
      <c r="H227"/>
      <c r="I227"/>
      <c r="J227"/>
      <c r="K227"/>
      <c r="L227"/>
      <c r="M227"/>
      <c r="N227"/>
      <c r="O227"/>
      <c r="P227"/>
      <c r="Q227"/>
      <c r="R227"/>
      <c r="S227"/>
      <c r="T227" s="46">
        <f t="shared" si="9"/>
      </c>
      <c r="U227" s="59">
        <f t="shared" si="10"/>
      </c>
    </row>
    <row r="228" spans="2:21" ht="54.75" customHeight="1">
      <c r="B228" s="44">
        <f t="shared" si="11"/>
        <v>214</v>
      </c>
      <c r="C228"/>
      <c r="D228"/>
      <c r="E228"/>
      <c r="F228"/>
      <c r="G228"/>
      <c r="H228"/>
      <c r="I228"/>
      <c r="J228"/>
      <c r="K228"/>
      <c r="L228"/>
      <c r="M228"/>
      <c r="N228"/>
      <c r="O228"/>
      <c r="P228"/>
      <c r="Q228"/>
      <c r="R228"/>
      <c r="S228"/>
      <c r="T228" s="46">
        <f t="shared" si="9"/>
      </c>
      <c r="U228" s="59">
        <f t="shared" si="10"/>
      </c>
    </row>
    <row r="229" spans="2:21" ht="54.75" customHeight="1">
      <c r="B229" s="44">
        <f t="shared" si="11"/>
        <v>215</v>
      </c>
      <c r="C229"/>
      <c r="D229"/>
      <c r="E229"/>
      <c r="F229"/>
      <c r="G229"/>
      <c r="H229"/>
      <c r="I229"/>
      <c r="J229"/>
      <c r="K229"/>
      <c r="L229"/>
      <c r="M229"/>
      <c r="N229"/>
      <c r="O229"/>
      <c r="P229"/>
      <c r="Q229"/>
      <c r="R229"/>
      <c r="S229"/>
      <c r="T229" s="46">
        <f t="shared" si="9"/>
      </c>
      <c r="U229" s="59">
        <f t="shared" si="10"/>
      </c>
    </row>
    <row r="230" spans="2:21" ht="54.75" customHeight="1">
      <c r="B230" s="44">
        <f t="shared" si="11"/>
        <v>216</v>
      </c>
      <c r="C230"/>
      <c r="D230"/>
      <c r="E230"/>
      <c r="F230"/>
      <c r="G230"/>
      <c r="H230"/>
      <c r="I230"/>
      <c r="J230"/>
      <c r="K230"/>
      <c r="L230"/>
      <c r="M230"/>
      <c r="N230"/>
      <c r="O230"/>
      <c r="P230"/>
      <c r="Q230"/>
      <c r="R230"/>
      <c r="S230"/>
      <c r="T230" s="46">
        <f t="shared" si="9"/>
      </c>
      <c r="U230" s="59">
        <f t="shared" si="10"/>
      </c>
    </row>
    <row r="231" spans="2:21" ht="54.75" customHeight="1">
      <c r="B231" s="44">
        <f t="shared" si="11"/>
        <v>217</v>
      </c>
      <c r="C231"/>
      <c r="D231"/>
      <c r="E231"/>
      <c r="F231"/>
      <c r="G231"/>
      <c r="H231"/>
      <c r="I231"/>
      <c r="J231"/>
      <c r="K231"/>
      <c r="L231"/>
      <c r="M231"/>
      <c r="N231"/>
      <c r="O231"/>
      <c r="P231"/>
      <c r="Q231"/>
      <c r="R231"/>
      <c r="S231"/>
      <c r="T231" s="46">
        <f t="shared" si="9"/>
      </c>
      <c r="U231" s="59">
        <f t="shared" si="10"/>
      </c>
    </row>
    <row r="232" spans="2:21" ht="54.75" customHeight="1">
      <c r="B232" s="44">
        <f t="shared" si="11"/>
        <v>218</v>
      </c>
      <c r="C232"/>
      <c r="D232"/>
      <c r="E232"/>
      <c r="F232"/>
      <c r="G232"/>
      <c r="H232"/>
      <c r="I232"/>
      <c r="J232"/>
      <c r="K232"/>
      <c r="L232"/>
      <c r="M232"/>
      <c r="N232"/>
      <c r="O232"/>
      <c r="P232"/>
      <c r="Q232"/>
      <c r="R232"/>
      <c r="S232"/>
      <c r="T232" s="46">
        <f t="shared" si="9"/>
      </c>
      <c r="U232" s="59">
        <f t="shared" si="10"/>
      </c>
    </row>
    <row r="233" spans="2:21" ht="54.75" customHeight="1">
      <c r="B233" s="44">
        <f t="shared" si="11"/>
        <v>219</v>
      </c>
      <c r="C233"/>
      <c r="D233"/>
      <c r="E233"/>
      <c r="F233"/>
      <c r="G233"/>
      <c r="H233"/>
      <c r="I233"/>
      <c r="J233"/>
      <c r="K233"/>
      <c r="L233"/>
      <c r="M233"/>
      <c r="N233"/>
      <c r="O233"/>
      <c r="P233"/>
      <c r="Q233"/>
      <c r="R233"/>
      <c r="S233"/>
      <c r="T233" s="46">
        <f t="shared" si="9"/>
      </c>
      <c r="U233" s="59">
        <f t="shared" si="10"/>
      </c>
    </row>
    <row r="234" spans="2:21" ht="54.75" customHeight="1">
      <c r="B234" s="44">
        <f t="shared" si="11"/>
        <v>220</v>
      </c>
      <c r="C234"/>
      <c r="D234"/>
      <c r="E234"/>
      <c r="F234"/>
      <c r="G234"/>
      <c r="H234"/>
      <c r="I234"/>
      <c r="J234"/>
      <c r="K234"/>
      <c r="L234"/>
      <c r="M234"/>
      <c r="N234"/>
      <c r="O234"/>
      <c r="P234"/>
      <c r="Q234"/>
      <c r="R234"/>
      <c r="S234"/>
      <c r="T234" s="46">
        <f t="shared" si="9"/>
      </c>
      <c r="U234" s="59">
        <f t="shared" si="10"/>
      </c>
    </row>
    <row r="235" spans="2:21" ht="54.75" customHeight="1">
      <c r="B235" s="44">
        <f t="shared" si="11"/>
        <v>221</v>
      </c>
      <c r="C235"/>
      <c r="D235"/>
      <c r="E235"/>
      <c r="F235"/>
      <c r="G235"/>
      <c r="H235"/>
      <c r="I235"/>
      <c r="J235"/>
      <c r="K235"/>
      <c r="L235"/>
      <c r="M235"/>
      <c r="N235"/>
      <c r="O235"/>
      <c r="P235"/>
      <c r="Q235"/>
      <c r="R235"/>
      <c r="S235"/>
      <c r="T235" s="46">
        <f t="shared" si="9"/>
      </c>
      <c r="U235" s="59">
        <f t="shared" si="10"/>
      </c>
    </row>
    <row r="236" spans="2:21" ht="54.75" customHeight="1">
      <c r="B236" s="44">
        <f t="shared" si="11"/>
        <v>222</v>
      </c>
      <c r="C236"/>
      <c r="D236"/>
      <c r="E236"/>
      <c r="F236"/>
      <c r="G236"/>
      <c r="H236"/>
      <c r="I236"/>
      <c r="J236"/>
      <c r="K236"/>
      <c r="L236"/>
      <c r="M236"/>
      <c r="N236"/>
      <c r="O236"/>
      <c r="P236"/>
      <c r="Q236"/>
      <c r="R236"/>
      <c r="S236"/>
      <c r="T236" s="46">
        <f t="shared" si="9"/>
      </c>
      <c r="U236" s="59">
        <f t="shared" si="10"/>
      </c>
    </row>
    <row r="237" spans="2:21" ht="54.75" customHeight="1">
      <c r="B237" s="44">
        <f t="shared" si="11"/>
        <v>223</v>
      </c>
      <c r="C237"/>
      <c r="D237"/>
      <c r="E237"/>
      <c r="F237"/>
      <c r="G237"/>
      <c r="H237"/>
      <c r="I237"/>
      <c r="J237"/>
      <c r="K237"/>
      <c r="L237"/>
      <c r="M237"/>
      <c r="N237"/>
      <c r="O237"/>
      <c r="P237"/>
      <c r="Q237"/>
      <c r="R237"/>
      <c r="S237"/>
      <c r="T237" s="46">
        <f t="shared" si="9"/>
      </c>
      <c r="U237" s="59">
        <f t="shared" si="10"/>
      </c>
    </row>
    <row r="238" spans="2:21" ht="54.75" customHeight="1">
      <c r="B238" s="44">
        <f t="shared" si="11"/>
        <v>224</v>
      </c>
      <c r="C238"/>
      <c r="D238"/>
      <c r="E238"/>
      <c r="F238"/>
      <c r="G238"/>
      <c r="H238"/>
      <c r="I238"/>
      <c r="J238"/>
      <c r="K238"/>
      <c r="L238"/>
      <c r="M238"/>
      <c r="N238"/>
      <c r="O238"/>
      <c r="P238"/>
      <c r="Q238"/>
      <c r="R238"/>
      <c r="S238"/>
      <c r="T238" s="46">
        <f t="shared" si="9"/>
      </c>
      <c r="U238" s="59">
        <f t="shared" si="10"/>
      </c>
    </row>
    <row r="239" spans="2:21" ht="54.75" customHeight="1">
      <c r="B239" s="44">
        <f t="shared" si="11"/>
        <v>225</v>
      </c>
      <c r="C239"/>
      <c r="D239"/>
      <c r="E239"/>
      <c r="F239"/>
      <c r="G239"/>
      <c r="H239"/>
      <c r="I239"/>
      <c r="J239"/>
      <c r="K239"/>
      <c r="L239"/>
      <c r="M239"/>
      <c r="N239"/>
      <c r="O239"/>
      <c r="P239"/>
      <c r="Q239"/>
      <c r="R239"/>
      <c r="S239"/>
      <c r="T239" s="46">
        <f t="shared" si="9"/>
      </c>
      <c r="U239" s="59">
        <f t="shared" si="10"/>
      </c>
    </row>
    <row r="240" spans="2:21" ht="54.75" customHeight="1">
      <c r="B240" s="44">
        <f t="shared" si="11"/>
        <v>226</v>
      </c>
      <c r="C240"/>
      <c r="D240"/>
      <c r="E240"/>
      <c r="F240"/>
      <c r="G240"/>
      <c r="H240"/>
      <c r="I240"/>
      <c r="J240"/>
      <c r="K240"/>
      <c r="L240"/>
      <c r="M240"/>
      <c r="N240"/>
      <c r="O240"/>
      <c r="P240"/>
      <c r="Q240"/>
      <c r="R240"/>
      <c r="S240"/>
      <c r="T240" s="46">
        <f t="shared" si="9"/>
      </c>
      <c r="U240" s="59">
        <f t="shared" si="10"/>
      </c>
    </row>
    <row r="241" spans="2:21" ht="54.75" customHeight="1">
      <c r="B241" s="44">
        <f t="shared" si="11"/>
        <v>227</v>
      </c>
      <c r="C241"/>
      <c r="D241"/>
      <c r="E241"/>
      <c r="F241"/>
      <c r="G241"/>
      <c r="H241"/>
      <c r="I241"/>
      <c r="J241"/>
      <c r="K241"/>
      <c r="L241"/>
      <c r="M241"/>
      <c r="N241"/>
      <c r="O241"/>
      <c r="P241"/>
      <c r="Q241"/>
      <c r="R241"/>
      <c r="S241"/>
      <c r="T241" s="46">
        <f t="shared" si="9"/>
      </c>
      <c r="U241" s="59">
        <f t="shared" si="10"/>
      </c>
    </row>
    <row r="242" spans="2:21" ht="54.75" customHeight="1">
      <c r="B242" s="44">
        <f t="shared" si="11"/>
        <v>228</v>
      </c>
      <c r="C242"/>
      <c r="D242"/>
      <c r="E242"/>
      <c r="F242"/>
      <c r="G242"/>
      <c r="H242"/>
      <c r="I242"/>
      <c r="J242"/>
      <c r="K242"/>
      <c r="L242"/>
      <c r="M242"/>
      <c r="N242"/>
      <c r="O242"/>
      <c r="P242"/>
      <c r="Q242"/>
      <c r="R242"/>
      <c r="S242"/>
      <c r="T242" s="46">
        <f t="shared" si="9"/>
      </c>
      <c r="U242" s="59">
        <f t="shared" si="10"/>
      </c>
    </row>
    <row r="243" spans="2:21" ht="54.75" customHeight="1">
      <c r="B243" s="44">
        <f t="shared" si="11"/>
        <v>229</v>
      </c>
      <c r="C243"/>
      <c r="D243"/>
      <c r="E243"/>
      <c r="F243"/>
      <c r="G243"/>
      <c r="H243"/>
      <c r="I243"/>
      <c r="J243"/>
      <c r="K243"/>
      <c r="L243"/>
      <c r="M243"/>
      <c r="N243"/>
      <c r="O243"/>
      <c r="P243"/>
      <c r="Q243"/>
      <c r="R243"/>
      <c r="S243"/>
      <c r="T243" s="46">
        <f t="shared" si="9"/>
      </c>
      <c r="U243" s="59">
        <f t="shared" si="10"/>
      </c>
    </row>
    <row r="244" spans="2:21" ht="54.75" customHeight="1">
      <c r="B244" s="44">
        <f t="shared" si="11"/>
        <v>230</v>
      </c>
      <c r="C244"/>
      <c r="D244"/>
      <c r="E244"/>
      <c r="F244"/>
      <c r="G244"/>
      <c r="H244"/>
      <c r="I244"/>
      <c r="J244"/>
      <c r="K244"/>
      <c r="L244"/>
      <c r="M244"/>
      <c r="N244"/>
      <c r="O244"/>
      <c r="P244"/>
      <c r="Q244"/>
      <c r="R244"/>
      <c r="S244"/>
      <c r="T244" s="46">
        <f t="shared" si="9"/>
      </c>
      <c r="U244" s="59">
        <f t="shared" si="10"/>
      </c>
    </row>
    <row r="245" spans="2:21" ht="54.75" customHeight="1">
      <c r="B245" s="44">
        <f t="shared" si="11"/>
        <v>231</v>
      </c>
      <c r="C245"/>
      <c r="D245"/>
      <c r="E245"/>
      <c r="F245"/>
      <c r="G245"/>
      <c r="H245"/>
      <c r="I245"/>
      <c r="J245"/>
      <c r="K245"/>
      <c r="L245"/>
      <c r="M245"/>
      <c r="N245"/>
      <c r="O245"/>
      <c r="P245"/>
      <c r="Q245"/>
      <c r="R245"/>
      <c r="S245"/>
      <c r="T245" s="46">
        <f t="shared" si="9"/>
      </c>
      <c r="U245" s="59">
        <f t="shared" si="10"/>
      </c>
    </row>
    <row r="246" spans="2:21" ht="54.75" customHeight="1">
      <c r="B246" s="44">
        <f t="shared" si="11"/>
        <v>232</v>
      </c>
      <c r="C246"/>
      <c r="D246"/>
      <c r="E246"/>
      <c r="F246"/>
      <c r="G246"/>
      <c r="H246"/>
      <c r="I246"/>
      <c r="J246"/>
      <c r="K246"/>
      <c r="L246"/>
      <c r="M246"/>
      <c r="N246"/>
      <c r="O246"/>
      <c r="P246"/>
      <c r="Q246"/>
      <c r="R246"/>
      <c r="S246"/>
      <c r="T246" s="46">
        <f t="shared" si="9"/>
      </c>
      <c r="U246" s="59">
        <f t="shared" si="10"/>
      </c>
    </row>
    <row r="247" spans="2:21" ht="54.75" customHeight="1">
      <c r="B247" s="44">
        <f t="shared" si="11"/>
        <v>233</v>
      </c>
      <c r="C247"/>
      <c r="D247"/>
      <c r="E247"/>
      <c r="F247"/>
      <c r="G247"/>
      <c r="H247"/>
      <c r="I247"/>
      <c r="J247"/>
      <c r="K247"/>
      <c r="L247"/>
      <c r="M247"/>
      <c r="N247"/>
      <c r="O247"/>
      <c r="P247"/>
      <c r="Q247"/>
      <c r="R247"/>
      <c r="S247"/>
      <c r="T247" s="46">
        <f t="shared" si="9"/>
      </c>
      <c r="U247" s="59">
        <f t="shared" si="10"/>
      </c>
    </row>
    <row r="248" spans="2:21" ht="54.75" customHeight="1">
      <c r="B248" s="44">
        <f t="shared" si="11"/>
        <v>234</v>
      </c>
      <c r="C248"/>
      <c r="D248"/>
      <c r="E248"/>
      <c r="F248"/>
      <c r="G248"/>
      <c r="H248"/>
      <c r="I248"/>
      <c r="J248"/>
      <c r="K248"/>
      <c r="L248"/>
      <c r="M248"/>
      <c r="N248"/>
      <c r="O248"/>
      <c r="P248"/>
      <c r="Q248"/>
      <c r="R248"/>
      <c r="S248"/>
      <c r="T248" s="46">
        <f t="shared" si="9"/>
      </c>
      <c r="U248" s="59">
        <f t="shared" si="10"/>
      </c>
    </row>
    <row r="249" spans="2:21" ht="54.75" customHeight="1">
      <c r="B249" s="44">
        <f t="shared" si="11"/>
        <v>235</v>
      </c>
      <c r="C249"/>
      <c r="D249"/>
      <c r="E249"/>
      <c r="F249"/>
      <c r="G249"/>
      <c r="H249"/>
      <c r="I249"/>
      <c r="J249"/>
      <c r="K249"/>
      <c r="L249"/>
      <c r="M249"/>
      <c r="N249"/>
      <c r="O249"/>
      <c r="P249"/>
      <c r="Q249"/>
      <c r="R249"/>
      <c r="S249"/>
      <c r="T249" s="46">
        <f t="shared" si="9"/>
      </c>
      <c r="U249" s="59">
        <f t="shared" si="10"/>
      </c>
    </row>
    <row r="250" spans="2:21" ht="54.75" customHeight="1">
      <c r="B250" s="44">
        <f t="shared" si="11"/>
        <v>236</v>
      </c>
      <c r="C250"/>
      <c r="D250"/>
      <c r="E250"/>
      <c r="F250"/>
      <c r="G250"/>
      <c r="H250"/>
      <c r="I250"/>
      <c r="J250"/>
      <c r="K250"/>
      <c r="L250"/>
      <c r="M250"/>
      <c r="N250"/>
      <c r="O250"/>
      <c r="P250"/>
      <c r="Q250"/>
      <c r="R250"/>
      <c r="S250"/>
      <c r="T250" s="46">
        <f t="shared" si="9"/>
      </c>
      <c r="U250" s="59">
        <f t="shared" si="10"/>
      </c>
    </row>
    <row r="251" spans="2:21" ht="54.75" customHeight="1">
      <c r="B251" s="44">
        <f t="shared" si="11"/>
        <v>237</v>
      </c>
      <c r="C251"/>
      <c r="D251"/>
      <c r="E251"/>
      <c r="F251"/>
      <c r="G251"/>
      <c r="H251"/>
      <c r="I251"/>
      <c r="J251"/>
      <c r="K251"/>
      <c r="L251"/>
      <c r="M251"/>
      <c r="N251"/>
      <c r="O251"/>
      <c r="P251"/>
      <c r="Q251"/>
      <c r="R251"/>
      <c r="S251"/>
      <c r="T251" s="46">
        <f t="shared" si="9"/>
      </c>
      <c r="U251" s="59">
        <f t="shared" si="10"/>
      </c>
    </row>
    <row r="252" spans="2:21" ht="54.75" customHeight="1">
      <c r="B252" s="44">
        <f t="shared" si="11"/>
        <v>238</v>
      </c>
      <c r="C252"/>
      <c r="D252"/>
      <c r="E252"/>
      <c r="F252"/>
      <c r="G252"/>
      <c r="H252"/>
      <c r="I252"/>
      <c r="J252"/>
      <c r="K252"/>
      <c r="L252"/>
      <c r="M252"/>
      <c r="N252"/>
      <c r="O252"/>
      <c r="P252"/>
      <c r="Q252"/>
      <c r="R252"/>
      <c r="S252"/>
      <c r="T252" s="46">
        <f t="shared" si="9"/>
      </c>
      <c r="U252" s="59">
        <f t="shared" si="10"/>
      </c>
    </row>
    <row r="253" spans="2:21" ht="54.75" customHeight="1">
      <c r="B253" s="44">
        <f t="shared" si="11"/>
        <v>239</v>
      </c>
      <c r="C253"/>
      <c r="D253"/>
      <c r="E253"/>
      <c r="F253"/>
      <c r="G253"/>
      <c r="H253"/>
      <c r="I253"/>
      <c r="J253"/>
      <c r="K253"/>
      <c r="L253"/>
      <c r="M253"/>
      <c r="N253"/>
      <c r="O253"/>
      <c r="P253"/>
      <c r="Q253"/>
      <c r="R253"/>
      <c r="S253"/>
      <c r="T253" s="46">
        <f t="shared" si="9"/>
      </c>
      <c r="U253" s="59">
        <f t="shared" si="10"/>
      </c>
    </row>
    <row r="254" spans="2:21" ht="54.75" customHeight="1">
      <c r="B254" s="44">
        <f t="shared" si="11"/>
        <v>240</v>
      </c>
      <c r="C254"/>
      <c r="D254"/>
      <c r="E254"/>
      <c r="F254"/>
      <c r="G254"/>
      <c r="H254"/>
      <c r="I254"/>
      <c r="J254"/>
      <c r="K254"/>
      <c r="L254"/>
      <c r="M254"/>
      <c r="N254"/>
      <c r="O254"/>
      <c r="P254"/>
      <c r="Q254"/>
      <c r="R254"/>
      <c r="S254"/>
      <c r="T254" s="46">
        <f t="shared" si="9"/>
      </c>
      <c r="U254" s="59">
        <f t="shared" si="10"/>
      </c>
    </row>
    <row r="255" spans="2:21" ht="54.75" customHeight="1">
      <c r="B255" s="44">
        <f t="shared" si="11"/>
        <v>241</v>
      </c>
      <c r="C255"/>
      <c r="D255"/>
      <c r="E255"/>
      <c r="F255"/>
      <c r="G255"/>
      <c r="H255"/>
      <c r="I255"/>
      <c r="J255"/>
      <c r="K255"/>
      <c r="L255"/>
      <c r="M255"/>
      <c r="N255"/>
      <c r="O255"/>
      <c r="P255"/>
      <c r="Q255"/>
      <c r="R255"/>
      <c r="S255"/>
      <c r="T255" s="46">
        <f t="shared" si="9"/>
      </c>
      <c r="U255" s="59">
        <f t="shared" si="10"/>
      </c>
    </row>
    <row r="256" spans="2:21" ht="54.75" customHeight="1">
      <c r="B256" s="44">
        <f t="shared" si="11"/>
        <v>242</v>
      </c>
      <c r="C256"/>
      <c r="D256"/>
      <c r="E256"/>
      <c r="F256"/>
      <c r="G256"/>
      <c r="H256"/>
      <c r="I256"/>
      <c r="J256"/>
      <c r="K256"/>
      <c r="L256"/>
      <c r="M256"/>
      <c r="N256"/>
      <c r="O256"/>
      <c r="P256"/>
      <c r="Q256"/>
      <c r="R256"/>
      <c r="S256"/>
      <c r="T256" s="46">
        <f t="shared" si="9"/>
      </c>
      <c r="U256" s="59">
        <f t="shared" si="10"/>
      </c>
    </row>
    <row r="257" spans="2:21" ht="54.75" customHeight="1">
      <c r="B257" s="44">
        <f t="shared" si="11"/>
        <v>243</v>
      </c>
      <c r="C257"/>
      <c r="D257"/>
      <c r="E257"/>
      <c r="F257"/>
      <c r="G257"/>
      <c r="H257"/>
      <c r="I257"/>
      <c r="J257"/>
      <c r="K257"/>
      <c r="L257"/>
      <c r="M257"/>
      <c r="N257"/>
      <c r="O257"/>
      <c r="P257"/>
      <c r="Q257"/>
      <c r="R257"/>
      <c r="S257"/>
      <c r="T257" s="46">
        <f t="shared" si="9"/>
      </c>
      <c r="U257" s="59">
        <f t="shared" si="10"/>
      </c>
    </row>
    <row r="258" spans="2:21" ht="54.75" customHeight="1">
      <c r="B258" s="44">
        <f t="shared" si="11"/>
        <v>244</v>
      </c>
      <c r="C258"/>
      <c r="D258"/>
      <c r="E258"/>
      <c r="F258"/>
      <c r="G258"/>
      <c r="H258"/>
      <c r="I258"/>
      <c r="J258"/>
      <c r="K258"/>
      <c r="L258"/>
      <c r="M258"/>
      <c r="N258"/>
      <c r="O258"/>
      <c r="P258"/>
      <c r="Q258"/>
      <c r="R258"/>
      <c r="S258"/>
      <c r="T258" s="46">
        <f t="shared" si="9"/>
      </c>
      <c r="U258" s="59">
        <f t="shared" si="10"/>
      </c>
    </row>
    <row r="259" spans="2:21" ht="54.75" customHeight="1">
      <c r="B259" s="44">
        <f t="shared" si="11"/>
        <v>245</v>
      </c>
      <c r="C259"/>
      <c r="D259"/>
      <c r="E259"/>
      <c r="F259"/>
      <c r="G259"/>
      <c r="H259"/>
      <c r="I259"/>
      <c r="J259"/>
      <c r="K259"/>
      <c r="L259"/>
      <c r="M259"/>
      <c r="N259"/>
      <c r="O259"/>
      <c r="P259"/>
      <c r="Q259"/>
      <c r="R259"/>
      <c r="S259"/>
      <c r="T259" s="46">
        <f t="shared" si="9"/>
      </c>
      <c r="U259" s="59">
        <f t="shared" si="10"/>
      </c>
    </row>
    <row r="260" spans="2:21" ht="54.75" customHeight="1">
      <c r="B260" s="45">
        <f t="shared" si="11"/>
        <v>246</v>
      </c>
      <c r="C260"/>
      <c r="D260"/>
      <c r="E260"/>
      <c r="F260"/>
      <c r="G260"/>
      <c r="H260"/>
      <c r="I260"/>
      <c r="J260"/>
      <c r="K260"/>
      <c r="L260"/>
      <c r="M260"/>
      <c r="N260"/>
      <c r="O260"/>
      <c r="P260"/>
      <c r="Q260"/>
      <c r="R260"/>
      <c r="S260"/>
      <c r="T260" s="46">
        <f t="shared" si="9"/>
      </c>
      <c r="U260" s="59">
        <f t="shared" si="10"/>
      </c>
    </row>
    <row r="261" spans="2:21" ht="54.75" customHeight="1">
      <c r="B261" s="44">
        <f t="shared" si="11"/>
        <v>247</v>
      </c>
      <c r="C261"/>
      <c r="D261"/>
      <c r="E261"/>
      <c r="F261"/>
      <c r="G261"/>
      <c r="H261"/>
      <c r="I261"/>
      <c r="J261"/>
      <c r="K261"/>
      <c r="L261"/>
      <c r="M261"/>
      <c r="N261"/>
      <c r="O261"/>
      <c r="P261"/>
      <c r="Q261"/>
      <c r="R261"/>
      <c r="S261"/>
      <c r="T261" s="46">
        <f t="shared" si="9"/>
      </c>
      <c r="U261" s="59">
        <f t="shared" si="10"/>
      </c>
    </row>
    <row r="262" spans="2:21" ht="54.75" customHeight="1">
      <c r="B262" s="44">
        <f t="shared" si="11"/>
        <v>248</v>
      </c>
      <c r="C262"/>
      <c r="D262"/>
      <c r="E262"/>
      <c r="F262"/>
      <c r="G262"/>
      <c r="H262"/>
      <c r="I262"/>
      <c r="J262"/>
      <c r="K262"/>
      <c r="L262"/>
      <c r="M262"/>
      <c r="N262"/>
      <c r="O262"/>
      <c r="P262"/>
      <c r="Q262"/>
      <c r="R262"/>
      <c r="S262"/>
      <c r="T262" s="46">
        <f t="shared" si="9"/>
      </c>
      <c r="U262" s="59">
        <f t="shared" si="10"/>
      </c>
    </row>
    <row r="263" spans="2:21" ht="54.75" customHeight="1">
      <c r="B263" s="44">
        <f t="shared" si="11"/>
        <v>249</v>
      </c>
      <c r="C263"/>
      <c r="D263"/>
      <c r="E263"/>
      <c r="F263"/>
      <c r="G263"/>
      <c r="H263"/>
      <c r="I263"/>
      <c r="J263"/>
      <c r="K263"/>
      <c r="L263"/>
      <c r="M263"/>
      <c r="N263"/>
      <c r="O263"/>
      <c r="P263"/>
      <c r="Q263"/>
      <c r="R263"/>
      <c r="S263"/>
      <c r="T263" s="46">
        <f t="shared" si="9"/>
      </c>
      <c r="U263" s="59">
        <f t="shared" si="10"/>
      </c>
    </row>
    <row r="264" spans="2:21" ht="54.75" customHeight="1">
      <c r="B264" s="44">
        <f t="shared" si="11"/>
        <v>250</v>
      </c>
      <c r="C264"/>
      <c r="D264"/>
      <c r="E264"/>
      <c r="F264"/>
      <c r="G264"/>
      <c r="H264"/>
      <c r="I264"/>
      <c r="J264"/>
      <c r="K264"/>
      <c r="L264"/>
      <c r="M264"/>
      <c r="N264"/>
      <c r="O264"/>
      <c r="P264"/>
      <c r="Q264"/>
      <c r="R264"/>
      <c r="S264"/>
      <c r="T264" s="46">
        <f t="shared" si="9"/>
      </c>
      <c r="U264" s="59">
        <f t="shared" si="10"/>
      </c>
    </row>
    <row r="265" spans="2:21" ht="54.75" customHeight="1">
      <c r="B265" s="44">
        <f t="shared" si="11"/>
        <v>251</v>
      </c>
      <c r="C265"/>
      <c r="D265"/>
      <c r="E265"/>
      <c r="F265"/>
      <c r="G265"/>
      <c r="H265"/>
      <c r="I265"/>
      <c r="J265"/>
      <c r="K265"/>
      <c r="L265"/>
      <c r="M265"/>
      <c r="N265"/>
      <c r="O265"/>
      <c r="P265"/>
      <c r="Q265"/>
      <c r="R265"/>
      <c r="S265"/>
      <c r="T265" s="46">
        <f t="shared" si="9"/>
      </c>
      <c r="U265" s="59">
        <f t="shared" si="10"/>
      </c>
    </row>
    <row r="266" spans="2:21" ht="54.75" customHeight="1">
      <c r="B266" s="44">
        <f t="shared" si="11"/>
        <v>252</v>
      </c>
      <c r="C266"/>
      <c r="D266"/>
      <c r="E266"/>
      <c r="F266"/>
      <c r="G266"/>
      <c r="H266"/>
      <c r="I266"/>
      <c r="J266"/>
      <c r="K266"/>
      <c r="L266"/>
      <c r="M266"/>
      <c r="N266"/>
      <c r="O266"/>
      <c r="P266"/>
      <c r="Q266"/>
      <c r="R266"/>
      <c r="S266"/>
      <c r="T266" s="46">
        <f t="shared" si="9"/>
      </c>
      <c r="U266" s="59">
        <f t="shared" si="10"/>
      </c>
    </row>
    <row r="267" spans="2:21" ht="54.75" customHeight="1">
      <c r="B267" s="44">
        <f t="shared" si="11"/>
        <v>253</v>
      </c>
      <c r="C267"/>
      <c r="D267"/>
      <c r="E267"/>
      <c r="F267"/>
      <c r="G267"/>
      <c r="H267"/>
      <c r="I267"/>
      <c r="J267"/>
      <c r="K267"/>
      <c r="L267"/>
      <c r="M267"/>
      <c r="N267"/>
      <c r="O267"/>
      <c r="P267"/>
      <c r="Q267"/>
      <c r="R267"/>
      <c r="S267"/>
      <c r="T267" s="46">
        <f t="shared" si="9"/>
      </c>
      <c r="U267" s="59">
        <f t="shared" si="10"/>
      </c>
    </row>
    <row r="268" spans="2:21" ht="54.75" customHeight="1">
      <c r="B268" s="44">
        <f t="shared" si="11"/>
        <v>254</v>
      </c>
      <c r="C268"/>
      <c r="D268"/>
      <c r="E268"/>
      <c r="F268"/>
      <c r="G268"/>
      <c r="H268"/>
      <c r="I268"/>
      <c r="J268"/>
      <c r="K268"/>
      <c r="L268"/>
      <c r="M268"/>
      <c r="N268"/>
      <c r="O268"/>
      <c r="P268"/>
      <c r="Q268"/>
      <c r="R268"/>
      <c r="S268"/>
      <c r="T268" s="46">
        <f t="shared" si="9"/>
      </c>
      <c r="U268" s="59">
        <f t="shared" si="10"/>
      </c>
    </row>
    <row r="269" spans="2:21" ht="54.75" customHeight="1">
      <c r="B269" s="44">
        <f t="shared" si="11"/>
        <v>255</v>
      </c>
      <c r="C269"/>
      <c r="D269"/>
      <c r="E269"/>
      <c r="F269"/>
      <c r="G269"/>
      <c r="H269"/>
      <c r="I269"/>
      <c r="J269"/>
      <c r="K269"/>
      <c r="L269"/>
      <c r="M269"/>
      <c r="N269"/>
      <c r="O269"/>
      <c r="P269"/>
      <c r="Q269"/>
      <c r="R269"/>
      <c r="S269"/>
      <c r="T269" s="46">
        <f t="shared" si="9"/>
      </c>
      <c r="U269" s="59">
        <f t="shared" si="10"/>
      </c>
    </row>
    <row r="270" spans="2:21" ht="54.75" customHeight="1">
      <c r="B270" s="44">
        <f t="shared" si="11"/>
        <v>256</v>
      </c>
      <c r="C270"/>
      <c r="D270"/>
      <c r="E270"/>
      <c r="F270"/>
      <c r="G270"/>
      <c r="H270"/>
      <c r="I270"/>
      <c r="J270"/>
      <c r="K270"/>
      <c r="L270"/>
      <c r="M270"/>
      <c r="N270"/>
      <c r="O270"/>
      <c r="P270"/>
      <c r="Q270"/>
      <c r="R270"/>
      <c r="S270"/>
      <c r="T270" s="46">
        <f t="shared" si="9"/>
      </c>
      <c r="U270" s="59">
        <f t="shared" si="10"/>
      </c>
    </row>
    <row r="271" spans="2:21" ht="54.75" customHeight="1">
      <c r="B271" s="44">
        <f t="shared" si="11"/>
        <v>257</v>
      </c>
      <c r="C271"/>
      <c r="D271"/>
      <c r="E271"/>
      <c r="F271"/>
      <c r="G271"/>
      <c r="H271"/>
      <c r="I271"/>
      <c r="J271"/>
      <c r="K271"/>
      <c r="L271"/>
      <c r="M271"/>
      <c r="N271"/>
      <c r="O271"/>
      <c r="P271"/>
      <c r="Q271"/>
      <c r="R271"/>
      <c r="S271"/>
      <c r="T271" s="46">
        <f aca="true" t="shared" si="12" ref="T271:T287">IF(C271="","",IF(ISBLANK(VLOOKUP(C271,PlayerData,9,FALSE)),"",VLOOKUP(C271,PlayerData,9,FALSE)))</f>
      </c>
      <c r="U271" s="59">
        <f aca="true" t="shared" si="13" ref="U271:U287">IF(ISBLANK(C271),"",VLOOKUP(C271,PlayerData,62,FALSE))</f>
      </c>
    </row>
    <row r="272" spans="2:21" ht="54.75" customHeight="1">
      <c r="B272" s="44">
        <f t="shared" si="11"/>
        <v>258</v>
      </c>
      <c r="C272"/>
      <c r="D272"/>
      <c r="E272"/>
      <c r="F272"/>
      <c r="G272"/>
      <c r="H272"/>
      <c r="I272"/>
      <c r="J272"/>
      <c r="K272"/>
      <c r="L272"/>
      <c r="M272"/>
      <c r="N272"/>
      <c r="O272"/>
      <c r="P272"/>
      <c r="Q272"/>
      <c r="R272"/>
      <c r="S272"/>
      <c r="T272" s="46">
        <f t="shared" si="12"/>
      </c>
      <c r="U272" s="59">
        <f t="shared" si="13"/>
      </c>
    </row>
    <row r="273" spans="2:21" ht="54.75" customHeight="1">
      <c r="B273" s="44">
        <f t="shared" si="11"/>
        <v>259</v>
      </c>
      <c r="C273"/>
      <c r="D273"/>
      <c r="E273"/>
      <c r="F273"/>
      <c r="G273"/>
      <c r="H273"/>
      <c r="I273"/>
      <c r="J273"/>
      <c r="K273"/>
      <c r="L273"/>
      <c r="M273"/>
      <c r="N273"/>
      <c r="O273"/>
      <c r="P273"/>
      <c r="Q273"/>
      <c r="R273"/>
      <c r="S273"/>
      <c r="T273" s="46">
        <f t="shared" si="12"/>
      </c>
      <c r="U273" s="59">
        <f t="shared" si="13"/>
      </c>
    </row>
    <row r="274" spans="2:21" ht="54.75" customHeight="1">
      <c r="B274" s="44">
        <f aca="true" t="shared" si="14" ref="B274:B287">B273+1</f>
        <v>260</v>
      </c>
      <c r="C274"/>
      <c r="D274"/>
      <c r="E274"/>
      <c r="F274"/>
      <c r="G274"/>
      <c r="H274"/>
      <c r="I274"/>
      <c r="J274"/>
      <c r="K274"/>
      <c r="L274"/>
      <c r="M274"/>
      <c r="N274"/>
      <c r="O274"/>
      <c r="P274"/>
      <c r="Q274"/>
      <c r="R274"/>
      <c r="S274"/>
      <c r="T274" s="46">
        <f t="shared" si="12"/>
      </c>
      <c r="U274" s="59">
        <f t="shared" si="13"/>
      </c>
    </row>
    <row r="275" spans="2:21" ht="54.75" customHeight="1">
      <c r="B275" s="44">
        <f t="shared" si="14"/>
        <v>261</v>
      </c>
      <c r="C275"/>
      <c r="D275"/>
      <c r="E275"/>
      <c r="F275"/>
      <c r="G275"/>
      <c r="H275"/>
      <c r="I275"/>
      <c r="J275"/>
      <c r="K275"/>
      <c r="L275"/>
      <c r="M275"/>
      <c r="N275"/>
      <c r="O275"/>
      <c r="P275"/>
      <c r="Q275"/>
      <c r="R275"/>
      <c r="S275"/>
      <c r="T275" s="46">
        <f t="shared" si="12"/>
      </c>
      <c r="U275" s="59">
        <f t="shared" si="13"/>
      </c>
    </row>
    <row r="276" spans="2:21" ht="54.75" customHeight="1">
      <c r="B276" s="44">
        <f t="shared" si="14"/>
        <v>262</v>
      </c>
      <c r="C276"/>
      <c r="D276"/>
      <c r="E276"/>
      <c r="F276"/>
      <c r="G276"/>
      <c r="H276"/>
      <c r="I276"/>
      <c r="J276"/>
      <c r="K276"/>
      <c r="L276"/>
      <c r="M276"/>
      <c r="N276"/>
      <c r="O276"/>
      <c r="P276"/>
      <c r="Q276"/>
      <c r="R276"/>
      <c r="S276"/>
      <c r="T276" s="46">
        <f t="shared" si="12"/>
      </c>
      <c r="U276" s="59">
        <f t="shared" si="13"/>
      </c>
    </row>
    <row r="277" spans="2:21" ht="54.75" customHeight="1">
      <c r="B277" s="44">
        <f t="shared" si="14"/>
        <v>263</v>
      </c>
      <c r="C277"/>
      <c r="D277"/>
      <c r="E277"/>
      <c r="F277"/>
      <c r="G277"/>
      <c r="H277"/>
      <c r="I277"/>
      <c r="J277"/>
      <c r="K277"/>
      <c r="L277"/>
      <c r="M277"/>
      <c r="N277"/>
      <c r="O277"/>
      <c r="P277"/>
      <c r="Q277"/>
      <c r="R277"/>
      <c r="S277"/>
      <c r="T277" s="46">
        <f t="shared" si="12"/>
      </c>
      <c r="U277" s="59">
        <f t="shared" si="13"/>
      </c>
    </row>
    <row r="278" spans="2:21" ht="54.75" customHeight="1">
      <c r="B278" s="44">
        <f t="shared" si="14"/>
        <v>264</v>
      </c>
      <c r="C278"/>
      <c r="D278"/>
      <c r="E278"/>
      <c r="F278"/>
      <c r="G278"/>
      <c r="H278"/>
      <c r="I278"/>
      <c r="J278"/>
      <c r="K278"/>
      <c r="L278"/>
      <c r="M278"/>
      <c r="N278"/>
      <c r="O278"/>
      <c r="P278"/>
      <c r="Q278"/>
      <c r="R278"/>
      <c r="S278"/>
      <c r="T278" s="46">
        <f t="shared" si="12"/>
      </c>
      <c r="U278" s="59">
        <f t="shared" si="13"/>
      </c>
    </row>
    <row r="279" spans="2:21" ht="54.75" customHeight="1">
      <c r="B279" s="44">
        <f t="shared" si="14"/>
        <v>265</v>
      </c>
      <c r="C279"/>
      <c r="D279"/>
      <c r="E279"/>
      <c r="F279"/>
      <c r="G279"/>
      <c r="H279"/>
      <c r="I279"/>
      <c r="J279"/>
      <c r="K279"/>
      <c r="L279"/>
      <c r="M279"/>
      <c r="N279"/>
      <c r="O279"/>
      <c r="P279"/>
      <c r="Q279"/>
      <c r="R279"/>
      <c r="S279"/>
      <c r="T279" s="46">
        <f t="shared" si="12"/>
      </c>
      <c r="U279" s="59">
        <f t="shared" si="13"/>
      </c>
    </row>
    <row r="280" spans="2:21" ht="54.75" customHeight="1">
      <c r="B280" s="44">
        <f t="shared" si="14"/>
        <v>266</v>
      </c>
      <c r="C280"/>
      <c r="D280"/>
      <c r="E280"/>
      <c r="F280"/>
      <c r="G280"/>
      <c r="H280"/>
      <c r="I280"/>
      <c r="J280"/>
      <c r="K280"/>
      <c r="L280"/>
      <c r="M280"/>
      <c r="N280"/>
      <c r="O280"/>
      <c r="P280"/>
      <c r="Q280"/>
      <c r="R280"/>
      <c r="S280"/>
      <c r="T280" s="46">
        <f t="shared" si="12"/>
      </c>
      <c r="U280" s="59">
        <f t="shared" si="13"/>
      </c>
    </row>
    <row r="281" spans="2:21" ht="54.75" customHeight="1">
      <c r="B281" s="44">
        <f t="shared" si="14"/>
        <v>267</v>
      </c>
      <c r="C281"/>
      <c r="D281"/>
      <c r="E281"/>
      <c r="F281"/>
      <c r="G281"/>
      <c r="H281"/>
      <c r="I281"/>
      <c r="J281"/>
      <c r="K281"/>
      <c r="L281"/>
      <c r="M281"/>
      <c r="N281"/>
      <c r="O281"/>
      <c r="P281"/>
      <c r="Q281"/>
      <c r="R281"/>
      <c r="S281"/>
      <c r="T281" s="46">
        <f t="shared" si="12"/>
      </c>
      <c r="U281" s="59">
        <f t="shared" si="13"/>
      </c>
    </row>
    <row r="282" spans="2:21" ht="54.75" customHeight="1">
      <c r="B282" s="44">
        <f t="shared" si="14"/>
        <v>268</v>
      </c>
      <c r="C282"/>
      <c r="D282"/>
      <c r="E282"/>
      <c r="F282"/>
      <c r="G282"/>
      <c r="H282"/>
      <c r="I282"/>
      <c r="J282"/>
      <c r="K282"/>
      <c r="L282"/>
      <c r="M282"/>
      <c r="N282"/>
      <c r="O282"/>
      <c r="P282"/>
      <c r="Q282"/>
      <c r="R282"/>
      <c r="S282"/>
      <c r="T282" s="46">
        <f t="shared" si="12"/>
      </c>
      <c r="U282" s="59">
        <f t="shared" si="13"/>
      </c>
    </row>
    <row r="283" spans="2:21" ht="54.75" customHeight="1">
      <c r="B283" s="44">
        <f t="shared" si="14"/>
        <v>269</v>
      </c>
      <c r="C283"/>
      <c r="D283"/>
      <c r="E283"/>
      <c r="F283"/>
      <c r="G283"/>
      <c r="H283"/>
      <c r="I283"/>
      <c r="J283"/>
      <c r="K283"/>
      <c r="L283"/>
      <c r="M283"/>
      <c r="N283"/>
      <c r="O283"/>
      <c r="P283"/>
      <c r="Q283"/>
      <c r="R283"/>
      <c r="S283"/>
      <c r="T283" s="46">
        <f t="shared" si="12"/>
      </c>
      <c r="U283" s="59">
        <f t="shared" si="13"/>
      </c>
    </row>
    <row r="284" spans="2:21" ht="54.75" customHeight="1">
      <c r="B284" s="44">
        <f t="shared" si="14"/>
        <v>270</v>
      </c>
      <c r="C284"/>
      <c r="D284"/>
      <c r="E284"/>
      <c r="F284"/>
      <c r="G284"/>
      <c r="H284"/>
      <c r="I284"/>
      <c r="J284"/>
      <c r="K284"/>
      <c r="L284"/>
      <c r="M284"/>
      <c r="N284"/>
      <c r="O284"/>
      <c r="P284"/>
      <c r="Q284"/>
      <c r="R284"/>
      <c r="S284"/>
      <c r="T284" s="46">
        <f t="shared" si="12"/>
      </c>
      <c r="U284" s="59">
        <f t="shared" si="13"/>
      </c>
    </row>
    <row r="285" spans="2:21" ht="54.75" customHeight="1">
      <c r="B285" s="44">
        <f t="shared" si="14"/>
        <v>271</v>
      </c>
      <c r="C285"/>
      <c r="D285"/>
      <c r="E285"/>
      <c r="F285"/>
      <c r="G285"/>
      <c r="H285"/>
      <c r="I285"/>
      <c r="J285"/>
      <c r="K285"/>
      <c r="L285"/>
      <c r="M285"/>
      <c r="N285"/>
      <c r="O285"/>
      <c r="P285"/>
      <c r="Q285"/>
      <c r="R285"/>
      <c r="S285"/>
      <c r="T285" s="46">
        <f t="shared" si="12"/>
      </c>
      <c r="U285" s="59">
        <f t="shared" si="13"/>
      </c>
    </row>
    <row r="286" spans="2:21" ht="54.75" customHeight="1">
      <c r="B286" s="44">
        <f t="shared" si="14"/>
        <v>272</v>
      </c>
      <c r="C286"/>
      <c r="D286"/>
      <c r="E286"/>
      <c r="F286"/>
      <c r="G286"/>
      <c r="H286"/>
      <c r="I286"/>
      <c r="J286"/>
      <c r="K286"/>
      <c r="L286"/>
      <c r="M286"/>
      <c r="N286"/>
      <c r="O286"/>
      <c r="P286"/>
      <c r="Q286"/>
      <c r="R286"/>
      <c r="S286"/>
      <c r="T286" s="46">
        <f t="shared" si="12"/>
      </c>
      <c r="U286" s="59">
        <f t="shared" si="13"/>
      </c>
    </row>
    <row r="287" spans="2:21" ht="54.75" customHeight="1">
      <c r="B287" s="44">
        <f t="shared" si="14"/>
        <v>273</v>
      </c>
      <c r="C287"/>
      <c r="D287"/>
      <c r="E287"/>
      <c r="F287"/>
      <c r="G287"/>
      <c r="H287"/>
      <c r="I287"/>
      <c r="J287"/>
      <c r="K287"/>
      <c r="L287"/>
      <c r="M287"/>
      <c r="N287"/>
      <c r="O287"/>
      <c r="P287"/>
      <c r="Q287"/>
      <c r="R287"/>
      <c r="S287"/>
      <c r="T287" s="46">
        <f t="shared" si="12"/>
      </c>
      <c r="U287" s="59">
        <f t="shared" si="13"/>
      </c>
    </row>
  </sheetData>
  <sheetProtection pivotTables="0"/>
  <conditionalFormatting sqref="T15:U287">
    <cfRule type="expression" priority="1" dxfId="4" stopIfTrue="1">
      <formula>ISBLANK($D15)</formula>
    </cfRule>
    <cfRule type="expression" priority="2" dxfId="5" stopIfTrue="1">
      <formula>$U15=MyTeam</formula>
    </cfRule>
    <cfRule type="expression" priority="3" dxfId="2" stopIfTrue="1">
      <formula>$U15&lt;&gt;""</formula>
    </cfRule>
  </conditionalFormatting>
  <conditionalFormatting sqref="B15:B287">
    <cfRule type="expression" priority="4" dxfId="6" stopIfTrue="1">
      <formula>ISBLANK($D15)</formula>
    </cfRule>
    <cfRule type="expression" priority="5" dxfId="5" stopIfTrue="1">
      <formula>$U15=MyTeam</formula>
    </cfRule>
    <cfRule type="expression" priority="6" dxfId="2" stopIfTrue="1">
      <formula>$U15&lt;&gt;""</formula>
    </cfRule>
  </conditionalFormatting>
  <conditionalFormatting sqref="D15:S287">
    <cfRule type="expression" priority="7" dxfId="3" stopIfTrue="1">
      <formula>ISBLANK($D15)=TRUE</formula>
    </cfRule>
    <cfRule type="expression" priority="8" dxfId="1" stopIfTrue="1">
      <formula>$U15=MyTeam</formula>
    </cfRule>
    <cfRule type="expression" priority="9" dxfId="2" stopIfTrue="1">
      <formula>$U15&lt;&gt;""</formula>
    </cfRule>
  </conditionalFormatting>
  <printOptions/>
  <pageMargins left="0.46" right="0.5" top="0.52" bottom="0.5" header="0.5" footer="0.5"/>
  <pageSetup horizontalDpi="600" verticalDpi="600" orientation="landscape" scale="61" r:id="rId3"/>
  <drawing r:id="rId2"/>
  <legacyDrawing r:id="rId1"/>
</worksheet>
</file>

<file path=xl/worksheets/sheet6.xml><?xml version="1.0" encoding="utf-8"?>
<worksheet xmlns="http://schemas.openxmlformats.org/spreadsheetml/2006/main" xmlns:r="http://schemas.openxmlformats.org/officeDocument/2006/relationships">
  <sheetPr codeName="shPosition"/>
  <dimension ref="B1:X360"/>
  <sheetViews>
    <sheetView showGridLines="0" showRowColHeaders="0" zoomScale="65" zoomScaleNormal="65" workbookViewId="0" topLeftCell="A1">
      <pane ySplit="23" topLeftCell="BM24" activePane="bottomLeft" state="frozen"/>
      <selection pane="topLeft" activeCell="U24" sqref="U24"/>
      <selection pane="bottomLeft" activeCell="A24" sqref="A24"/>
    </sheetView>
  </sheetViews>
  <sheetFormatPr defaultColWidth="9.140625" defaultRowHeight="12.75"/>
  <cols>
    <col min="1" max="1" width="1.28515625" style="0" customWidth="1"/>
    <col min="2" max="2" width="10.00390625" style="0" customWidth="1"/>
    <col min="3" max="3" width="13.57421875" style="0" hidden="1" customWidth="1"/>
    <col min="4" max="4" width="28.7109375" style="0" customWidth="1"/>
    <col min="5" max="5" width="9.57421875" style="0" customWidth="1"/>
    <col min="6" max="6" width="5.7109375" style="0" customWidth="1"/>
    <col min="7" max="7" width="6.421875" style="0" customWidth="1"/>
    <col min="8" max="8" width="6.140625" style="1" customWidth="1"/>
    <col min="9" max="9" width="6.57421875" style="1" customWidth="1"/>
    <col min="10" max="10" width="4.7109375" style="1" customWidth="1"/>
    <col min="11" max="11" width="4.57421875" style="1" customWidth="1"/>
    <col min="12" max="12" width="5.00390625" style="1" customWidth="1"/>
    <col min="13" max="13" width="5.140625" style="1" customWidth="1"/>
    <col min="14" max="14" width="4.8515625" style="1" customWidth="1"/>
    <col min="15" max="15" width="7.421875" style="1" customWidth="1"/>
    <col min="16" max="16" width="7.7109375" style="1" customWidth="1"/>
    <col min="17" max="18" width="6.57421875" style="1" customWidth="1"/>
    <col min="19" max="19" width="6.8515625" style="1" customWidth="1"/>
    <col min="20" max="20" width="7.00390625" style="1" customWidth="1"/>
    <col min="21" max="21" width="6.8515625" style="1" customWidth="1"/>
    <col min="22" max="22" width="9.140625" style="1" customWidth="1"/>
    <col min="23" max="23" width="62.421875" style="8" customWidth="1"/>
    <col min="24" max="24" width="10.28125" style="35" customWidth="1"/>
  </cols>
  <sheetData>
    <row r="1" ht="12.75">
      <c r="W1"/>
    </row>
    <row r="2" ht="15.75" customHeight="1">
      <c r="W2"/>
    </row>
    <row r="3" ht="15.75" customHeight="1">
      <c r="W3"/>
    </row>
    <row r="4" ht="12.75">
      <c r="W4"/>
    </row>
    <row r="5" ht="12.75">
      <c r="W5"/>
    </row>
    <row r="6" spans="2:23" ht="16.5" customHeight="1">
      <c r="B6" s="25" t="s">
        <v>111</v>
      </c>
      <c r="C6" s="25" t="s">
        <v>401</v>
      </c>
      <c r="H6"/>
      <c r="I6"/>
      <c r="J6"/>
      <c r="K6"/>
      <c r="L6"/>
      <c r="M6"/>
      <c r="N6"/>
      <c r="O6"/>
      <c r="P6"/>
      <c r="Q6"/>
      <c r="R6"/>
      <c r="S6"/>
      <c r="T6"/>
      <c r="U6"/>
      <c r="V6"/>
      <c r="W6"/>
    </row>
    <row r="7" spans="2:23" ht="15.75" customHeight="1">
      <c r="B7" s="47" t="s">
        <v>313</v>
      </c>
      <c r="C7" s="11" t="s">
        <v>47</v>
      </c>
      <c r="D7" s="17" t="s">
        <v>401</v>
      </c>
      <c r="H7"/>
      <c r="I7"/>
      <c r="J7"/>
      <c r="K7"/>
      <c r="L7"/>
      <c r="M7"/>
      <c r="N7"/>
      <c r="O7"/>
      <c r="P7"/>
      <c r="Q7"/>
      <c r="R7"/>
      <c r="S7"/>
      <c r="T7"/>
      <c r="U7"/>
      <c r="V7"/>
      <c r="W7"/>
    </row>
    <row r="8" spans="2:24" s="2" customFormat="1" ht="15.75" customHeight="1">
      <c r="B8" s="47" t="s">
        <v>312</v>
      </c>
      <c r="C8" s="11" t="s">
        <v>87</v>
      </c>
      <c r="D8" s="17" t="s">
        <v>401</v>
      </c>
      <c r="W8"/>
      <c r="X8" s="35"/>
    </row>
    <row r="9" spans="2:23" ht="15.75" customHeight="1" thickBot="1">
      <c r="B9" s="47" t="s">
        <v>146</v>
      </c>
      <c r="C9" s="11" t="s">
        <v>89</v>
      </c>
      <c r="D9" s="17" t="s">
        <v>401</v>
      </c>
      <c r="H9"/>
      <c r="I9"/>
      <c r="J9"/>
      <c r="K9"/>
      <c r="L9"/>
      <c r="M9"/>
      <c r="N9"/>
      <c r="O9"/>
      <c r="P9"/>
      <c r="Q9"/>
      <c r="R9"/>
      <c r="S9"/>
      <c r="T9"/>
      <c r="U9"/>
      <c r="V9"/>
      <c r="W9"/>
    </row>
    <row r="10" spans="2:24" ht="15.75" customHeight="1" thickBot="1">
      <c r="B10" s="47" t="s">
        <v>61</v>
      </c>
      <c r="C10" s="11" t="s">
        <v>61</v>
      </c>
      <c r="D10" s="17" t="s">
        <v>401</v>
      </c>
      <c r="H10" s="70" t="s">
        <v>165</v>
      </c>
      <c r="I10" s="22"/>
      <c r="J10" s="22"/>
      <c r="K10" s="22"/>
      <c r="L10" s="22"/>
      <c r="M10" s="22"/>
      <c r="N10" s="23"/>
      <c r="O10" s="24" t="s">
        <v>44</v>
      </c>
      <c r="P10" s="32"/>
      <c r="Q10" s="32"/>
      <c r="R10" s="32"/>
      <c r="S10" s="32"/>
      <c r="T10" s="32"/>
      <c r="U10" s="32"/>
      <c r="V10" s="33"/>
      <c r="W10"/>
      <c r="X10"/>
    </row>
    <row r="11" spans="3:23" ht="15.75" customHeight="1" hidden="1">
      <c r="C11" s="11" t="s">
        <v>324</v>
      </c>
      <c r="D11" s="17" t="s">
        <v>401</v>
      </c>
      <c r="H11"/>
      <c r="I11"/>
      <c r="J11"/>
      <c r="K11"/>
      <c r="L11"/>
      <c r="M11"/>
      <c r="N11"/>
      <c r="O11"/>
      <c r="P11"/>
      <c r="Q11"/>
      <c r="R11"/>
      <c r="S11"/>
      <c r="T11"/>
      <c r="U11"/>
      <c r="V11"/>
      <c r="W11"/>
    </row>
    <row r="12" spans="3:23" ht="15.75" customHeight="1" hidden="1">
      <c r="C12" s="11" t="s">
        <v>325</v>
      </c>
      <c r="D12" s="17" t="s">
        <v>401</v>
      </c>
      <c r="H12"/>
      <c r="I12"/>
      <c r="J12"/>
      <c r="K12"/>
      <c r="L12"/>
      <c r="M12"/>
      <c r="N12"/>
      <c r="O12"/>
      <c r="P12"/>
      <c r="Q12"/>
      <c r="R12"/>
      <c r="S12"/>
      <c r="T12"/>
      <c r="U12"/>
      <c r="V12"/>
      <c r="W12"/>
    </row>
    <row r="13" spans="3:23" ht="15.75" customHeight="1" hidden="1">
      <c r="C13" s="11" t="s">
        <v>326</v>
      </c>
      <c r="D13" s="17" t="s">
        <v>401</v>
      </c>
      <c r="H13"/>
      <c r="I13"/>
      <c r="J13"/>
      <c r="K13"/>
      <c r="L13"/>
      <c r="M13"/>
      <c r="N13"/>
      <c r="O13"/>
      <c r="P13"/>
      <c r="Q13"/>
      <c r="R13"/>
      <c r="S13"/>
      <c r="T13"/>
      <c r="U13"/>
      <c r="V13"/>
      <c r="W13"/>
    </row>
    <row r="14" spans="3:24" ht="15.75" customHeight="1" hidden="1">
      <c r="C14" s="11" t="s">
        <v>327</v>
      </c>
      <c r="D14" s="17" t="s">
        <v>401</v>
      </c>
      <c r="H14"/>
      <c r="I14"/>
      <c r="J14"/>
      <c r="K14"/>
      <c r="L14"/>
      <c r="M14"/>
      <c r="N14"/>
      <c r="O14"/>
      <c r="P14"/>
      <c r="Q14"/>
      <c r="R14"/>
      <c r="S14"/>
      <c r="T14"/>
      <c r="U14"/>
      <c r="V14"/>
      <c r="W14"/>
      <c r="X14" s="43"/>
    </row>
    <row r="15" spans="3:24" ht="15.75" customHeight="1" hidden="1">
      <c r="C15" s="11" t="s">
        <v>328</v>
      </c>
      <c r="D15" s="17" t="s">
        <v>401</v>
      </c>
      <c r="H15"/>
      <c r="I15"/>
      <c r="J15"/>
      <c r="K15"/>
      <c r="L15"/>
      <c r="M15"/>
      <c r="N15"/>
      <c r="O15"/>
      <c r="P15"/>
      <c r="Q15"/>
      <c r="R15"/>
      <c r="S15"/>
      <c r="T15"/>
      <c r="U15"/>
      <c r="V15"/>
      <c r="W15"/>
      <c r="X15"/>
    </row>
    <row r="16" spans="3:24" ht="15.75" customHeight="1" hidden="1">
      <c r="C16" s="11" t="s">
        <v>329</v>
      </c>
      <c r="D16" s="17" t="s">
        <v>401</v>
      </c>
      <c r="H16"/>
      <c r="I16"/>
      <c r="J16"/>
      <c r="K16"/>
      <c r="L16"/>
      <c r="M16"/>
      <c r="N16"/>
      <c r="O16"/>
      <c r="P16"/>
      <c r="Q16"/>
      <c r="R16"/>
      <c r="S16"/>
      <c r="T16"/>
      <c r="U16"/>
      <c r="V16"/>
      <c r="W16"/>
      <c r="X16"/>
    </row>
    <row r="17" spans="3:24" ht="15.75" customHeight="1" hidden="1">
      <c r="C17" s="11" t="s">
        <v>330</v>
      </c>
      <c r="D17" s="17" t="s">
        <v>401</v>
      </c>
      <c r="H17"/>
      <c r="I17"/>
      <c r="J17"/>
      <c r="K17"/>
      <c r="L17"/>
      <c r="M17"/>
      <c r="N17"/>
      <c r="O17"/>
      <c r="P17"/>
      <c r="Q17"/>
      <c r="R17"/>
      <c r="S17"/>
      <c r="T17"/>
      <c r="U17"/>
      <c r="V17"/>
      <c r="W17"/>
      <c r="X17"/>
    </row>
    <row r="18" spans="3:24" ht="15.75" customHeight="1" hidden="1">
      <c r="C18" s="11" t="s">
        <v>331</v>
      </c>
      <c r="D18" s="17" t="s">
        <v>401</v>
      </c>
      <c r="H18"/>
      <c r="I18"/>
      <c r="J18"/>
      <c r="K18"/>
      <c r="L18"/>
      <c r="M18"/>
      <c r="N18"/>
      <c r="O18"/>
      <c r="P18"/>
      <c r="Q18"/>
      <c r="R18"/>
      <c r="S18"/>
      <c r="T18"/>
      <c r="U18"/>
      <c r="V18"/>
      <c r="W18"/>
      <c r="X18"/>
    </row>
    <row r="19" spans="3:24" ht="15.75" customHeight="1" hidden="1">
      <c r="C19" s="11" t="s">
        <v>332</v>
      </c>
      <c r="D19" s="17" t="s">
        <v>401</v>
      </c>
      <c r="H19"/>
      <c r="I19"/>
      <c r="J19"/>
      <c r="K19"/>
      <c r="L19"/>
      <c r="M19"/>
      <c r="N19"/>
      <c r="O19"/>
      <c r="P19"/>
      <c r="Q19"/>
      <c r="R19"/>
      <c r="S19"/>
      <c r="T19"/>
      <c r="U19"/>
      <c r="V19"/>
      <c r="W19"/>
      <c r="X19"/>
    </row>
    <row r="20" spans="3:24" ht="15.75" customHeight="1" hidden="1" thickBot="1">
      <c r="C20" s="11" t="s">
        <v>110</v>
      </c>
      <c r="D20" s="17" t="s">
        <v>109</v>
      </c>
      <c r="H20"/>
      <c r="I20"/>
      <c r="J20"/>
      <c r="K20"/>
      <c r="L20"/>
      <c r="M20"/>
      <c r="N20"/>
      <c r="O20"/>
      <c r="P20"/>
      <c r="Q20"/>
      <c r="R20"/>
      <c r="S20"/>
      <c r="T20"/>
      <c r="U20"/>
      <c r="V20"/>
      <c r="W20"/>
      <c r="X20"/>
    </row>
    <row r="21" spans="2:24" ht="30" customHeight="1" thickBot="1" thickTop="1">
      <c r="B21" s="29" t="s">
        <v>402</v>
      </c>
      <c r="C21" s="30" t="s">
        <v>267</v>
      </c>
      <c r="D21" s="55" t="s">
        <v>335</v>
      </c>
      <c r="E21" s="49" t="s">
        <v>61</v>
      </c>
      <c r="F21" s="49" t="s">
        <v>146</v>
      </c>
      <c r="G21" s="49" t="s">
        <v>147</v>
      </c>
      <c r="H21" s="49" t="s">
        <v>419</v>
      </c>
      <c r="I21" s="49" t="s">
        <v>420</v>
      </c>
      <c r="J21" s="49" t="s">
        <v>421</v>
      </c>
      <c r="K21" s="49" t="s">
        <v>422</v>
      </c>
      <c r="L21" s="49" t="s">
        <v>423</v>
      </c>
      <c r="M21" s="49" t="s">
        <v>424</v>
      </c>
      <c r="N21" s="49" t="s">
        <v>425</v>
      </c>
      <c r="O21" s="49" t="s">
        <v>426</v>
      </c>
      <c r="P21" s="49" t="s">
        <v>416</v>
      </c>
      <c r="Q21" s="49" t="s">
        <v>427</v>
      </c>
      <c r="R21" s="49" t="s">
        <v>404</v>
      </c>
      <c r="S21" s="49" t="s">
        <v>405</v>
      </c>
      <c r="T21" s="49" t="s">
        <v>428</v>
      </c>
      <c r="U21" s="49" t="s">
        <v>429</v>
      </c>
      <c r="V21" s="49" t="s">
        <v>430</v>
      </c>
      <c r="W21" s="31" t="s">
        <v>60</v>
      </c>
      <c r="X21" s="55" t="s">
        <v>207</v>
      </c>
    </row>
    <row r="22" spans="3:24" ht="15" customHeight="1" hidden="1">
      <c r="C22" s="9"/>
      <c r="D22" s="88"/>
      <c r="E22" s="88"/>
      <c r="F22" s="88"/>
      <c r="G22" s="89" t="s">
        <v>410</v>
      </c>
      <c r="H22" s="88"/>
      <c r="I22" s="88"/>
      <c r="J22" s="88"/>
      <c r="K22" s="88"/>
      <c r="L22" s="88"/>
      <c r="M22" s="88"/>
      <c r="N22" s="88"/>
      <c r="O22" s="88"/>
      <c r="P22" s="88"/>
      <c r="Q22" s="88"/>
      <c r="R22" s="88"/>
      <c r="S22" s="88"/>
      <c r="T22" s="88"/>
      <c r="U22" s="88"/>
      <c r="V22" s="90"/>
      <c r="W22"/>
      <c r="X22"/>
    </row>
    <row r="23" spans="3:24" ht="12" customHeight="1" hidden="1">
      <c r="C23" s="89" t="s">
        <v>267</v>
      </c>
      <c r="D23" s="89" t="s">
        <v>386</v>
      </c>
      <c r="E23" s="89" t="s">
        <v>88</v>
      </c>
      <c r="F23" s="89" t="s">
        <v>146</v>
      </c>
      <c r="G23" s="9" t="s">
        <v>90</v>
      </c>
      <c r="H23" s="71" t="s">
        <v>419</v>
      </c>
      <c r="I23" s="71" t="s">
        <v>420</v>
      </c>
      <c r="J23" s="71" t="s">
        <v>421</v>
      </c>
      <c r="K23" s="71" t="s">
        <v>422</v>
      </c>
      <c r="L23" s="71" t="s">
        <v>423</v>
      </c>
      <c r="M23" s="71" t="s">
        <v>424</v>
      </c>
      <c r="N23" s="71" t="s">
        <v>425</v>
      </c>
      <c r="O23" s="71" t="s">
        <v>426</v>
      </c>
      <c r="P23" s="71" t="s">
        <v>416</v>
      </c>
      <c r="Q23" s="71" t="s">
        <v>427</v>
      </c>
      <c r="R23" s="71" t="s">
        <v>404</v>
      </c>
      <c r="S23" s="71" t="s">
        <v>405</v>
      </c>
      <c r="T23" s="71" t="s">
        <v>428</v>
      </c>
      <c r="U23" s="71" t="s">
        <v>429</v>
      </c>
      <c r="V23" s="50" t="s">
        <v>409</v>
      </c>
      <c r="W23"/>
      <c r="X23"/>
    </row>
    <row r="24" spans="2:24" ht="54.75" customHeight="1">
      <c r="B24" s="48">
        <f>IF(ISBLANK(C24),"",B23+1)</f>
        <v>1</v>
      </c>
      <c r="C24" s="9" t="s">
        <v>450</v>
      </c>
      <c r="D24" s="9" t="s">
        <v>477</v>
      </c>
      <c r="E24" s="9"/>
      <c r="F24" s="9" t="s">
        <v>235</v>
      </c>
      <c r="G24" s="72">
        <v>27</v>
      </c>
      <c r="H24" s="73">
        <v>0</v>
      </c>
      <c r="I24" s="73">
        <v>143</v>
      </c>
      <c r="J24" s="73">
        <v>0</v>
      </c>
      <c r="K24" s="73">
        <v>0</v>
      </c>
      <c r="L24" s="73">
        <v>0</v>
      </c>
      <c r="M24" s="73">
        <v>0</v>
      </c>
      <c r="N24" s="73">
        <v>0</v>
      </c>
      <c r="O24" s="73">
        <v>573</v>
      </c>
      <c r="P24" s="73">
        <v>189</v>
      </c>
      <c r="Q24" s="74">
        <v>0.3298429319371728</v>
      </c>
      <c r="R24" s="73">
        <v>50</v>
      </c>
      <c r="S24" s="73">
        <v>133</v>
      </c>
      <c r="T24" s="73">
        <v>126</v>
      </c>
      <c r="U24" s="73">
        <v>10</v>
      </c>
      <c r="V24" s="68">
        <v>46.5068087730171</v>
      </c>
      <c r="W24" s="67" t="str">
        <f aca="true" t="shared" si="0" ref="W24:W87">IF(C24="","",IF(ISBLANK(VLOOKUP(C24,PlayerData,9,FALSE)),"",VLOOKUP(C24,PlayerData,9,FALSE)))</f>
        <v>Pujols is the consensus #1 pick. He showed 60 HR potential in '06, and hits .330 in his sleep. There's almost no risk here and at age 27, room for even more.</v>
      </c>
      <c r="X24" s="59">
        <f aca="true" t="shared" si="1" ref="X24:X87">IF(ISBLANK($C24),"",VLOOKUP($C24,PlayerData,62,FALSE))</f>
      </c>
    </row>
    <row r="25" spans="2:24" ht="54.75" customHeight="1">
      <c r="B25" s="48">
        <f aca="true" t="shared" si="2" ref="B25:B88">IF(ISBLANK(C25),"",B24+1)</f>
        <v>2</v>
      </c>
      <c r="C25" s="9" t="s">
        <v>16</v>
      </c>
      <c r="D25" s="9" t="s">
        <v>478</v>
      </c>
      <c r="E25" s="9"/>
      <c r="F25" s="9" t="s">
        <v>235</v>
      </c>
      <c r="G25" s="72">
        <v>31</v>
      </c>
      <c r="H25" s="73">
        <v>0</v>
      </c>
      <c r="I25" s="73">
        <v>0</v>
      </c>
      <c r="J25" s="73">
        <v>0</v>
      </c>
      <c r="K25" s="73">
        <v>0</v>
      </c>
      <c r="L25" s="73">
        <v>0</v>
      </c>
      <c r="M25" s="73">
        <v>158</v>
      </c>
      <c r="N25" s="73">
        <v>0</v>
      </c>
      <c r="O25" s="73">
        <v>643</v>
      </c>
      <c r="P25" s="73">
        <v>175</v>
      </c>
      <c r="Q25" s="74">
        <v>0.27216174183514774</v>
      </c>
      <c r="R25" s="73">
        <v>45</v>
      </c>
      <c r="S25" s="73">
        <v>96</v>
      </c>
      <c r="T25" s="73">
        <v>117</v>
      </c>
      <c r="U25" s="73">
        <v>34</v>
      </c>
      <c r="V25" s="68">
        <v>32.26460631114157</v>
      </c>
      <c r="W25" s="67" t="str">
        <f t="shared" si="0"/>
        <v>I was wrong to doubt Soriano last year; he remains a fantasy monster. Any regression from his career year should be balanced by the friendly left field basket at Wrigley. He'll help immensely in every category except AVG.</v>
      </c>
      <c r="X25" s="59">
        <f t="shared" si="1"/>
      </c>
    </row>
    <row r="26" spans="2:24" ht="54.75" customHeight="1">
      <c r="B26" s="48">
        <f t="shared" si="2"/>
        <v>3</v>
      </c>
      <c r="C26" s="9" t="s">
        <v>17</v>
      </c>
      <c r="D26" s="9" t="s">
        <v>479</v>
      </c>
      <c r="E26" s="9" t="s">
        <v>214</v>
      </c>
      <c r="F26" s="9" t="s">
        <v>236</v>
      </c>
      <c r="G26" s="72">
        <v>31</v>
      </c>
      <c r="H26" s="73">
        <v>0</v>
      </c>
      <c r="I26" s="73">
        <v>47</v>
      </c>
      <c r="J26" s="73">
        <v>0</v>
      </c>
      <c r="K26" s="73">
        <v>0</v>
      </c>
      <c r="L26" s="73">
        <v>0</v>
      </c>
      <c r="M26" s="73">
        <v>0</v>
      </c>
      <c r="N26" s="73">
        <v>0</v>
      </c>
      <c r="O26" s="73">
        <v>574</v>
      </c>
      <c r="P26" s="73">
        <v>164</v>
      </c>
      <c r="Q26" s="74">
        <v>0.2857142857142857</v>
      </c>
      <c r="R26" s="73">
        <v>42</v>
      </c>
      <c r="S26" s="73">
        <v>117</v>
      </c>
      <c r="T26" s="73">
        <v>106</v>
      </c>
      <c r="U26" s="73">
        <v>12</v>
      </c>
      <c r="V26" s="68">
        <v>28.891206732445948</v>
      </c>
      <c r="W26" s="67" t="str">
        <f t="shared" si="0"/>
        <v>Some may forget just how good Lee was in 2005 because of his lost 2006. His flyball numbers indicate legitimate 40 HR power, and his RBI and run totals will be healthy. Plus, most 1Bs don't steal 10 bags. His wrist should be fine with rest.</v>
      </c>
      <c r="X26" s="59">
        <f t="shared" si="1"/>
      </c>
    </row>
    <row r="27" spans="2:24" ht="54.75" customHeight="1">
      <c r="B27" s="48">
        <f t="shared" si="2"/>
        <v>4</v>
      </c>
      <c r="C27" s="9" t="s">
        <v>18</v>
      </c>
      <c r="D27" s="9" t="s">
        <v>481</v>
      </c>
      <c r="E27" s="9"/>
      <c r="F27" s="9" t="s">
        <v>235</v>
      </c>
      <c r="G27" s="72">
        <v>29</v>
      </c>
      <c r="H27" s="73">
        <v>0</v>
      </c>
      <c r="I27" s="73">
        <v>0</v>
      </c>
      <c r="J27" s="73">
        <v>0</v>
      </c>
      <c r="K27" s="73">
        <v>156</v>
      </c>
      <c r="L27" s="73">
        <v>0</v>
      </c>
      <c r="M27" s="73">
        <v>0</v>
      </c>
      <c r="N27" s="73">
        <v>0</v>
      </c>
      <c r="O27" s="73">
        <v>585</v>
      </c>
      <c r="P27" s="73">
        <v>173</v>
      </c>
      <c r="Q27" s="74">
        <v>0.29572649572649573</v>
      </c>
      <c r="R27" s="73">
        <v>38</v>
      </c>
      <c r="S27" s="73">
        <v>115</v>
      </c>
      <c r="T27" s="73">
        <v>92</v>
      </c>
      <c r="U27" s="73">
        <v>1</v>
      </c>
      <c r="V27" s="68">
        <v>23.906243078358997</v>
      </c>
      <c r="W27" s="67" t="str">
        <f t="shared" si="0"/>
        <v>Safely in tow as a Cub through 2011, Ramirez should continue to post monster numbers in support of Derrek Lee. He's a high contact guy, making a .300 average quite possible. He also has very consistent flyball numbers, so he will top 35 HR.</v>
      </c>
      <c r="X27" s="59">
        <f t="shared" si="1"/>
      </c>
    </row>
    <row r="28" spans="2:24" ht="54.75" customHeight="1">
      <c r="B28" s="48">
        <f t="shared" si="2"/>
        <v>5</v>
      </c>
      <c r="C28" s="9" t="s">
        <v>19</v>
      </c>
      <c r="D28" s="9" t="s">
        <v>482</v>
      </c>
      <c r="E28" s="9"/>
      <c r="F28" s="9" t="s">
        <v>235</v>
      </c>
      <c r="G28" s="72">
        <v>33</v>
      </c>
      <c r="H28" s="73">
        <v>0</v>
      </c>
      <c r="I28" s="73">
        <v>0</v>
      </c>
      <c r="J28" s="73">
        <v>0</v>
      </c>
      <c r="K28" s="73">
        <v>0</v>
      </c>
      <c r="L28" s="73">
        <v>0</v>
      </c>
      <c r="M28" s="73">
        <v>146</v>
      </c>
      <c r="N28" s="73">
        <v>0</v>
      </c>
      <c r="O28" s="73">
        <v>534</v>
      </c>
      <c r="P28" s="73">
        <v>148</v>
      </c>
      <c r="Q28" s="74">
        <v>0.27715355805243447</v>
      </c>
      <c r="R28" s="73">
        <v>39</v>
      </c>
      <c r="S28" s="73">
        <v>106</v>
      </c>
      <c r="T28" s="73">
        <v>92</v>
      </c>
      <c r="U28" s="73">
        <v>6</v>
      </c>
      <c r="V28" s="68">
        <v>20.163165102407103</v>
      </c>
      <c r="W28" s="67" t="str">
        <f t="shared" si="0"/>
        <v>Dye just had a monster year, rewarding his owners with insane value. I don't expect the AVG or RBIs to reach 2006 levels again, but Dye should still be worth $20. The Sox have done a great job keeping him healthy; he's been a huge bargain.</v>
      </c>
      <c r="X28" s="59">
        <f t="shared" si="1"/>
      </c>
    </row>
    <row r="29" spans="2:24" ht="54.75" customHeight="1">
      <c r="B29" s="48">
        <f t="shared" si="2"/>
        <v>6</v>
      </c>
      <c r="C29" s="9" t="s">
        <v>20</v>
      </c>
      <c r="D29" s="9" t="s">
        <v>483</v>
      </c>
      <c r="E29" s="9"/>
      <c r="F29" s="9" t="s">
        <v>235</v>
      </c>
      <c r="G29" s="72">
        <v>32</v>
      </c>
      <c r="H29" s="73">
        <v>0</v>
      </c>
      <c r="I29" s="73">
        <v>0</v>
      </c>
      <c r="J29" s="73">
        <v>0</v>
      </c>
      <c r="K29" s="73">
        <v>142</v>
      </c>
      <c r="L29" s="73">
        <v>0</v>
      </c>
      <c r="M29" s="73">
        <v>0</v>
      </c>
      <c r="N29" s="73">
        <v>0</v>
      </c>
      <c r="O29" s="73">
        <v>525</v>
      </c>
      <c r="P29" s="73">
        <v>157</v>
      </c>
      <c r="Q29" s="74">
        <v>0.29904761904761906</v>
      </c>
      <c r="R29" s="73">
        <v>25</v>
      </c>
      <c r="S29" s="73">
        <v>96</v>
      </c>
      <c r="T29" s="73">
        <v>100</v>
      </c>
      <c r="U29" s="73">
        <v>6</v>
      </c>
      <c r="V29" s="68">
        <v>19.518553037786756</v>
      </c>
      <c r="W29" s="67" t="str">
        <f t="shared" si="0"/>
        <v>Rolen had a fine first year back from shoulder surgery, though his power declined in the second half. He may have another 30 HR season left in his bat, and you've got to love batting behind Pujols. He's a reliable $20 buy.</v>
      </c>
      <c r="X29" s="59">
        <f t="shared" si="1"/>
      </c>
    </row>
    <row r="30" spans="2:24" ht="54.75" customHeight="1">
      <c r="B30" s="48">
        <f t="shared" si="2"/>
        <v>7</v>
      </c>
      <c r="C30" s="9" t="s">
        <v>21</v>
      </c>
      <c r="D30" s="9" t="s">
        <v>485</v>
      </c>
      <c r="E30" s="9"/>
      <c r="F30" s="9" t="s">
        <v>235</v>
      </c>
      <c r="G30" s="72">
        <v>31</v>
      </c>
      <c r="H30" s="73">
        <v>0</v>
      </c>
      <c r="I30" s="73">
        <v>140</v>
      </c>
      <c r="J30" s="73">
        <v>0</v>
      </c>
      <c r="K30" s="73">
        <v>0</v>
      </c>
      <c r="L30" s="73">
        <v>0</v>
      </c>
      <c r="M30" s="73">
        <v>0</v>
      </c>
      <c r="N30" s="73">
        <v>0</v>
      </c>
      <c r="O30" s="73">
        <v>551</v>
      </c>
      <c r="P30" s="73">
        <v>155</v>
      </c>
      <c r="Q30" s="74">
        <v>0.2813067150635209</v>
      </c>
      <c r="R30" s="73">
        <v>35</v>
      </c>
      <c r="S30" s="73">
        <v>102</v>
      </c>
      <c r="T30" s="73">
        <v>94</v>
      </c>
      <c r="U30" s="73">
        <v>0</v>
      </c>
      <c r="V30" s="68">
        <v>17.663457136476595</v>
      </c>
      <c r="W30" s="67" t="str">
        <f t="shared" si="0"/>
        <v>Another consistent White Sox; you can drop around $18 on Konerko without fear of a collapse. I see his AVG closer to .280 but that's just nitpicking - Konerko is a fine 1B. Only concern might be lingering back issues.</v>
      </c>
      <c r="X30" s="59">
        <f t="shared" si="1"/>
      </c>
    </row>
    <row r="31" spans="2:24" ht="54.75" customHeight="1">
      <c r="B31" s="48">
        <f t="shared" si="2"/>
        <v>8</v>
      </c>
      <c r="C31" s="9" t="s">
        <v>23</v>
      </c>
      <c r="D31" s="9" t="s">
        <v>487</v>
      </c>
      <c r="E31" s="9"/>
      <c r="F31" s="9" t="s">
        <v>235</v>
      </c>
      <c r="G31" s="72">
        <v>30</v>
      </c>
      <c r="H31" s="73">
        <v>102</v>
      </c>
      <c r="I31" s="73">
        <v>0</v>
      </c>
      <c r="J31" s="73">
        <v>0</v>
      </c>
      <c r="K31" s="73">
        <v>0</v>
      </c>
      <c r="L31" s="73">
        <v>0</v>
      </c>
      <c r="M31" s="73">
        <v>0</v>
      </c>
      <c r="N31" s="73">
        <v>1</v>
      </c>
      <c r="O31" s="73">
        <v>455</v>
      </c>
      <c r="P31" s="73">
        <v>137</v>
      </c>
      <c r="Q31" s="74">
        <v>0.3010989010989011</v>
      </c>
      <c r="R31" s="73">
        <v>20</v>
      </c>
      <c r="S31" s="73">
        <v>70</v>
      </c>
      <c r="T31" s="73">
        <v>63</v>
      </c>
      <c r="U31" s="73">
        <v>1</v>
      </c>
      <c r="V31" s="68">
        <v>16.481096151268147</v>
      </c>
      <c r="W31" s="67" t="str">
        <f t="shared" si="0"/>
        <v>Now that I'm done wincing about his injury, let's talk about Barrett's breakout. His contact rate supports his .300 AVG, and he set a career high SLG. He should again be a top fantasy catcher.</v>
      </c>
      <c r="X31" s="59">
        <f t="shared" si="1"/>
      </c>
    </row>
    <row r="32" spans="2:24" ht="54.75" customHeight="1">
      <c r="B32" s="48">
        <f t="shared" si="2"/>
        <v>9</v>
      </c>
      <c r="C32" s="9" t="s">
        <v>22</v>
      </c>
      <c r="D32" s="9" t="s">
        <v>488</v>
      </c>
      <c r="E32" s="9"/>
      <c r="F32" s="9" t="s">
        <v>234</v>
      </c>
      <c r="G32" s="72">
        <v>36</v>
      </c>
      <c r="H32" s="73">
        <v>0</v>
      </c>
      <c r="I32" s="73">
        <v>3</v>
      </c>
      <c r="J32" s="73">
        <v>0</v>
      </c>
      <c r="K32" s="73">
        <v>0</v>
      </c>
      <c r="L32" s="73">
        <v>0</v>
      </c>
      <c r="M32" s="73">
        <v>0</v>
      </c>
      <c r="N32" s="73">
        <v>200</v>
      </c>
      <c r="O32" s="73">
        <v>463</v>
      </c>
      <c r="P32" s="73">
        <v>126</v>
      </c>
      <c r="Q32" s="74">
        <v>0.27213822894168466</v>
      </c>
      <c r="R32" s="73">
        <v>38</v>
      </c>
      <c r="S32" s="73">
        <v>96</v>
      </c>
      <c r="T32" s="73">
        <v>95</v>
      </c>
      <c r="U32" s="73">
        <v>0</v>
      </c>
      <c r="V32" s="68">
        <v>16.088395257517053</v>
      </c>
      <c r="W32" s="67" t="str">
        <f t="shared" si="0"/>
        <v>Thome can be counted on for big power numbers, but he'll need to stay healthy at age 36. Even with a great medical staff 140 games may be a challenge. I wouldn't gamble much more than $15 on the big guy.</v>
      </c>
      <c r="X32" s="59">
        <f t="shared" si="1"/>
      </c>
    </row>
    <row r="33" spans="2:24" ht="54.75" customHeight="1">
      <c r="B33" s="48">
        <f t="shared" si="2"/>
        <v>10</v>
      </c>
      <c r="C33" s="9" t="s">
        <v>24</v>
      </c>
      <c r="D33" s="9" t="s">
        <v>339</v>
      </c>
      <c r="E33" s="9" t="s">
        <v>214</v>
      </c>
      <c r="F33" s="9" t="s">
        <v>236</v>
      </c>
      <c r="G33" s="72">
        <v>25</v>
      </c>
      <c r="H33" s="73">
        <v>0</v>
      </c>
      <c r="I33" s="73">
        <v>0</v>
      </c>
      <c r="J33" s="73">
        <v>0</v>
      </c>
      <c r="K33" s="73">
        <v>0</v>
      </c>
      <c r="L33" s="73">
        <v>0</v>
      </c>
      <c r="M33" s="73">
        <v>133</v>
      </c>
      <c r="N33" s="73">
        <v>0</v>
      </c>
      <c r="O33" s="73">
        <v>525</v>
      </c>
      <c r="P33" s="73">
        <v>159</v>
      </c>
      <c r="Q33" s="74">
        <v>0.3028571428571429</v>
      </c>
      <c r="R33" s="73">
        <v>18</v>
      </c>
      <c r="S33" s="73">
        <v>79</v>
      </c>
      <c r="T33" s="73">
        <v>83</v>
      </c>
      <c r="U33" s="73">
        <v>6</v>
      </c>
      <c r="V33" s="68">
        <v>12.500281253840273</v>
      </c>
      <c r="W33" s="67" t="str">
        <f t="shared" si="0"/>
        <v>Since he can probably be had for less than $10 in most leagues, Murton is a sleeper. Hopefully Lou gives him some PT. He slugged .522 after the break, so 20 HR power may be on the way. His contact and walk rates support a .300 AVG.</v>
      </c>
      <c r="X33" s="59">
        <f t="shared" si="1"/>
      </c>
    </row>
    <row r="34" spans="2:24" ht="54.75" customHeight="1">
      <c r="B34" s="48">
        <f t="shared" si="2"/>
        <v>11</v>
      </c>
      <c r="C34" s="9" t="s">
        <v>28</v>
      </c>
      <c r="D34" s="9" t="s">
        <v>340</v>
      </c>
      <c r="E34" s="9"/>
      <c r="F34" s="9" t="s">
        <v>236</v>
      </c>
      <c r="G34" s="72">
        <v>29</v>
      </c>
      <c r="H34" s="73">
        <v>0</v>
      </c>
      <c r="I34" s="73">
        <v>0</v>
      </c>
      <c r="J34" s="73">
        <v>0</v>
      </c>
      <c r="K34" s="73">
        <v>149</v>
      </c>
      <c r="L34" s="73">
        <v>0</v>
      </c>
      <c r="M34" s="73">
        <v>0</v>
      </c>
      <c r="N34" s="73">
        <v>0</v>
      </c>
      <c r="O34" s="73">
        <v>511</v>
      </c>
      <c r="P34" s="73">
        <v>146</v>
      </c>
      <c r="Q34" s="74">
        <v>0.2857142857142857</v>
      </c>
      <c r="R34" s="73">
        <v>28</v>
      </c>
      <c r="S34" s="73">
        <v>82</v>
      </c>
      <c r="T34" s="73">
        <v>70</v>
      </c>
      <c r="U34" s="73">
        <v>1</v>
      </c>
      <c r="V34" s="68">
        <v>9.280456705376153</v>
      </c>
      <c r="W34" s="67" t="str">
        <f t="shared" si="0"/>
        <v>Crede elected not to have back surgery this winter to Kenny Williams's dismay. He's a strong risk to miss significant time but otherwise can hit 30 again. It would be tough to drive in 94 again out of the #6 spot, so watch for regression.</v>
      </c>
      <c r="X34" s="59">
        <f t="shared" si="1"/>
      </c>
    </row>
    <row r="35" spans="2:24" ht="54.75" customHeight="1">
      <c r="B35" s="48">
        <f t="shared" si="2"/>
        <v>12</v>
      </c>
      <c r="C35" s="9" t="s">
        <v>25</v>
      </c>
      <c r="D35" s="9" t="s">
        <v>341</v>
      </c>
      <c r="E35" s="9"/>
      <c r="F35" s="9" t="s">
        <v>235</v>
      </c>
      <c r="G35" s="72">
        <v>30</v>
      </c>
      <c r="H35" s="73">
        <v>132</v>
      </c>
      <c r="I35" s="73">
        <v>0</v>
      </c>
      <c r="J35" s="73">
        <v>0</v>
      </c>
      <c r="K35" s="73">
        <v>0</v>
      </c>
      <c r="L35" s="73">
        <v>0</v>
      </c>
      <c r="M35" s="73">
        <v>0</v>
      </c>
      <c r="N35" s="73">
        <v>0</v>
      </c>
      <c r="O35" s="73">
        <v>491</v>
      </c>
      <c r="P35" s="73">
        <v>132</v>
      </c>
      <c r="Q35" s="74">
        <v>0.26883910386965376</v>
      </c>
      <c r="R35" s="73">
        <v>16</v>
      </c>
      <c r="S35" s="73">
        <v>62</v>
      </c>
      <c r="T35" s="73">
        <v>64</v>
      </c>
      <c r="U35" s="73">
        <v>0</v>
      </c>
      <c r="V35" s="68">
        <v>8.115418347923331</v>
      </c>
      <c r="W35" s="67" t="str">
        <f t="shared" si="0"/>
        <v>Annoying as he is, Pierzynski consistently puts up respectable fantasy totals for a backstop. High contact guys like this can sometimes hit .300 but easily hit .270 as well. Don't count on a repeat in AVG in '07.</v>
      </c>
      <c r="X35" s="59">
        <f t="shared" si="1"/>
      </c>
    </row>
    <row r="36" spans="2:24" ht="54.75" customHeight="1">
      <c r="B36" s="48">
        <f t="shared" si="2"/>
        <v>13</v>
      </c>
      <c r="C36" s="9" t="s">
        <v>26</v>
      </c>
      <c r="D36" s="9" t="s">
        <v>342</v>
      </c>
      <c r="E36" s="9"/>
      <c r="F36" s="9" t="s">
        <v>235</v>
      </c>
      <c r="G36" s="72">
        <v>32</v>
      </c>
      <c r="H36" s="73">
        <v>0</v>
      </c>
      <c r="I36" s="73">
        <v>0</v>
      </c>
      <c r="J36" s="73">
        <v>136</v>
      </c>
      <c r="K36" s="73">
        <v>0</v>
      </c>
      <c r="L36" s="73">
        <v>0</v>
      </c>
      <c r="M36" s="73">
        <v>0</v>
      </c>
      <c r="N36" s="73">
        <v>0</v>
      </c>
      <c r="O36" s="73">
        <v>548</v>
      </c>
      <c r="P36" s="73">
        <v>151</v>
      </c>
      <c r="Q36" s="74">
        <v>0.2755474452554745</v>
      </c>
      <c r="R36" s="73">
        <v>17</v>
      </c>
      <c r="S36" s="73">
        <v>60</v>
      </c>
      <c r="T36" s="73">
        <v>92</v>
      </c>
      <c r="U36" s="73">
        <v>13</v>
      </c>
      <c r="V36" s="68">
        <v>7.518628927007453</v>
      </c>
      <c r="W36" s="67" t="str">
        <f t="shared" si="0"/>
        <v>A model of consistency, Iguchi isn't exciting but is a known commodity.  After two similar seasons you can be confident that he'll give you the full $7 of value. Balance your risk with a few guys like this.</v>
      </c>
      <c r="X36" s="59">
        <f t="shared" si="1"/>
      </c>
    </row>
    <row r="37" spans="2:24" ht="54.75" customHeight="1">
      <c r="B37" s="48">
        <f t="shared" si="2"/>
        <v>14</v>
      </c>
      <c r="C37" s="9" t="s">
        <v>27</v>
      </c>
      <c r="D37" s="9" t="s">
        <v>344</v>
      </c>
      <c r="E37" s="9"/>
      <c r="F37" s="9" t="s">
        <v>235</v>
      </c>
      <c r="G37" s="72">
        <v>32</v>
      </c>
      <c r="H37" s="73">
        <v>0</v>
      </c>
      <c r="I37" s="73">
        <v>0</v>
      </c>
      <c r="J37" s="73">
        <v>0</v>
      </c>
      <c r="K37" s="73">
        <v>0</v>
      </c>
      <c r="L37" s="73">
        <v>0</v>
      </c>
      <c r="M37" s="73">
        <v>143</v>
      </c>
      <c r="N37" s="73">
        <v>0</v>
      </c>
      <c r="O37" s="73">
        <v>522</v>
      </c>
      <c r="P37" s="73">
        <v>140</v>
      </c>
      <c r="Q37" s="74">
        <v>0.2681992337164751</v>
      </c>
      <c r="R37" s="73">
        <v>24</v>
      </c>
      <c r="S37" s="73">
        <v>80</v>
      </c>
      <c r="T37" s="73">
        <v>72</v>
      </c>
      <c r="U37" s="73">
        <v>8</v>
      </c>
      <c r="V37" s="68">
        <v>6.517492749998774</v>
      </c>
      <c r="W37" s="67" t="str">
        <f t="shared" si="0"/>
        <v>There are worse things than Jones at the back of your fantasy outfield. If Lou would sit him against lefties, he could hit .300. Jones hits a lot of grounders but somehow stays good for 20+ HR every year. Watch out for an AVG decline.</v>
      </c>
      <c r="X37" s="59">
        <f t="shared" si="1"/>
      </c>
    </row>
    <row r="38" spans="2:24" ht="54.75" customHeight="1">
      <c r="B38" s="48">
        <f t="shared" si="2"/>
        <v>15</v>
      </c>
      <c r="C38" s="9" t="s">
        <v>29</v>
      </c>
      <c r="D38" s="9" t="s">
        <v>345</v>
      </c>
      <c r="E38" s="9"/>
      <c r="F38" s="9" t="s">
        <v>236</v>
      </c>
      <c r="G38" s="72">
        <v>32</v>
      </c>
      <c r="H38" s="73">
        <v>0</v>
      </c>
      <c r="I38" s="73">
        <v>1</v>
      </c>
      <c r="J38" s="73">
        <v>26</v>
      </c>
      <c r="K38" s="73">
        <v>40</v>
      </c>
      <c r="L38" s="73">
        <v>7</v>
      </c>
      <c r="M38" s="73">
        <v>64</v>
      </c>
      <c r="N38" s="73">
        <v>0</v>
      </c>
      <c r="O38" s="73">
        <v>554</v>
      </c>
      <c r="P38" s="73">
        <v>157</v>
      </c>
      <c r="Q38" s="74">
        <v>0.2833935018050541</v>
      </c>
      <c r="R38" s="73">
        <v>15</v>
      </c>
      <c r="S38" s="73">
        <v>62</v>
      </c>
      <c r="T38" s="73">
        <v>90</v>
      </c>
      <c r="U38" s="73">
        <v>4</v>
      </c>
      <c r="V38" s="68">
        <v>5.7976129138264145</v>
      </c>
      <c r="W38" s="67" t="str">
        <f t="shared" si="0"/>
        <v>Not sure yet if DeRosa will bat second. If so, think something like Tadahito Iguchi without the steals. You can use DeRosa at 3B or OF in a pinch.. Another decent AVG will depend on his line drive percentage, but I think the power sticks.</v>
      </c>
      <c r="X38" s="59">
        <f t="shared" si="1"/>
      </c>
    </row>
    <row r="39" spans="2:24" ht="54.75" customHeight="1">
      <c r="B39" s="48">
        <f t="shared" si="2"/>
        <v>16</v>
      </c>
      <c r="C39" s="9" t="s">
        <v>32</v>
      </c>
      <c r="D39" s="9" t="s">
        <v>347</v>
      </c>
      <c r="E39" s="9"/>
      <c r="F39" s="9" t="s">
        <v>235</v>
      </c>
      <c r="G39" s="72">
        <v>32</v>
      </c>
      <c r="H39" s="73">
        <v>0</v>
      </c>
      <c r="I39" s="73">
        <v>0</v>
      </c>
      <c r="J39" s="73">
        <v>0</v>
      </c>
      <c r="K39" s="73">
        <v>0</v>
      </c>
      <c r="L39" s="73">
        <v>120</v>
      </c>
      <c r="M39" s="73">
        <v>0</v>
      </c>
      <c r="N39" s="73">
        <v>0</v>
      </c>
      <c r="O39" s="73">
        <v>608</v>
      </c>
      <c r="P39" s="73">
        <v>178</v>
      </c>
      <c r="Q39" s="74">
        <v>0.29276315789473684</v>
      </c>
      <c r="R39" s="73">
        <v>4</v>
      </c>
      <c r="S39" s="73">
        <v>53</v>
      </c>
      <c r="T39" s="73">
        <v>85</v>
      </c>
      <c r="U39" s="73">
        <v>12</v>
      </c>
      <c r="V39" s="68">
        <v>4.539235418817826</v>
      </c>
      <c r="W39" s="67" t="str">
        <f t="shared" si="0"/>
        <v>A concussion and an oblique strain limited the PT of the NL's starting All-Star SS. He'll add some points in the AVG, speed, and hobbit categories.</v>
      </c>
      <c r="X39" s="59">
        <f t="shared" si="1"/>
      </c>
    </row>
    <row r="40" spans="2:24" ht="54.75" customHeight="1">
      <c r="B40" s="48">
        <f t="shared" si="2"/>
        <v>17</v>
      </c>
      <c r="C40" s="9" t="s">
        <v>30</v>
      </c>
      <c r="D40" s="9" t="s">
        <v>349</v>
      </c>
      <c r="E40" s="9"/>
      <c r="F40" s="9" t="s">
        <v>234</v>
      </c>
      <c r="G40" s="72">
        <v>37</v>
      </c>
      <c r="H40" s="73">
        <v>0</v>
      </c>
      <c r="I40" s="73">
        <v>6</v>
      </c>
      <c r="J40" s="73">
        <v>0</v>
      </c>
      <c r="K40" s="73">
        <v>0</v>
      </c>
      <c r="L40" s="73">
        <v>0</v>
      </c>
      <c r="M40" s="73">
        <v>99</v>
      </c>
      <c r="N40" s="73">
        <v>0</v>
      </c>
      <c r="O40" s="73">
        <v>446</v>
      </c>
      <c r="P40" s="73">
        <v>114</v>
      </c>
      <c r="Q40" s="74">
        <v>0.2556053811659193</v>
      </c>
      <c r="R40" s="73">
        <v>25</v>
      </c>
      <c r="S40" s="73">
        <v>79</v>
      </c>
      <c r="T40" s="73">
        <v>75</v>
      </c>
      <c r="U40" s="73">
        <v>4</v>
      </c>
      <c r="V40" s="68">
        <v>4.015766253846909</v>
      </c>
      <c r="W40" s="67" t="str">
        <f t="shared" si="0"/>
        <v>140 games might be a stretch, as Edmonds will be coming off November shoulder surgery and post-concussion syndrome from '06. You can throw a few bucks his way but you're only getting some mild value in HRs and RBIs for your risk.</v>
      </c>
      <c r="X40" s="59">
        <f t="shared" si="1"/>
      </c>
    </row>
    <row r="41" spans="2:24" ht="54.75" customHeight="1">
      <c r="B41" s="48">
        <f t="shared" si="2"/>
        <v>18</v>
      </c>
      <c r="C41" s="9" t="s">
        <v>31</v>
      </c>
      <c r="D41" s="9" t="s">
        <v>350</v>
      </c>
      <c r="E41" s="9"/>
      <c r="F41" s="9" t="s">
        <v>234</v>
      </c>
      <c r="G41" s="72">
        <v>26</v>
      </c>
      <c r="H41" s="73">
        <v>0</v>
      </c>
      <c r="I41" s="73">
        <v>11</v>
      </c>
      <c r="J41" s="73">
        <v>0</v>
      </c>
      <c r="K41" s="73">
        <v>0</v>
      </c>
      <c r="L41" s="73">
        <v>0</v>
      </c>
      <c r="M41" s="73">
        <v>70</v>
      </c>
      <c r="N41" s="73">
        <v>0</v>
      </c>
      <c r="O41" s="73">
        <v>504</v>
      </c>
      <c r="P41" s="73">
        <v>127</v>
      </c>
      <c r="Q41" s="74">
        <v>0.251984126984127</v>
      </c>
      <c r="R41" s="73">
        <v>26</v>
      </c>
      <c r="S41" s="73">
        <v>62</v>
      </c>
      <c r="T41" s="73">
        <v>96</v>
      </c>
      <c r="U41" s="73">
        <v>1</v>
      </c>
      <c r="V41" s="68">
        <v>3.5270615381968513</v>
      </c>
      <c r="W41" s="67" t="str">
        <f t="shared" si="0"/>
        <v>Was that the effect of hitting in front of Pujols, or the beginning to a promising career? 30 HR is within reach. If he continues to bat 2nd RBIs will suffer but he'll rack up runs. Don't bid into double digits given minor league record.</v>
      </c>
      <c r="X41" s="59">
        <f t="shared" si="1"/>
      </c>
    </row>
    <row r="42" spans="2:24" ht="54.75" customHeight="1">
      <c r="B42" s="48">
        <f t="shared" si="2"/>
        <v>19</v>
      </c>
      <c r="C42" s="9" t="s">
        <v>33</v>
      </c>
      <c r="D42" s="9" t="s">
        <v>352</v>
      </c>
      <c r="E42" s="9"/>
      <c r="F42" s="9" t="s">
        <v>236</v>
      </c>
      <c r="G42" s="72">
        <v>31</v>
      </c>
      <c r="H42" s="73">
        <v>0</v>
      </c>
      <c r="I42" s="73">
        <v>0</v>
      </c>
      <c r="J42" s="73">
        <v>0</v>
      </c>
      <c r="K42" s="73">
        <v>0</v>
      </c>
      <c r="L42" s="73">
        <v>0</v>
      </c>
      <c r="M42" s="73">
        <v>148</v>
      </c>
      <c r="N42" s="73">
        <v>0</v>
      </c>
      <c r="O42" s="73">
        <v>548</v>
      </c>
      <c r="P42" s="73">
        <v>149</v>
      </c>
      <c r="Q42" s="74">
        <v>0.2718978102189781</v>
      </c>
      <c r="R42" s="73">
        <v>17</v>
      </c>
      <c r="S42" s="73">
        <v>71</v>
      </c>
      <c r="T42" s="73">
        <v>68</v>
      </c>
      <c r="U42" s="73">
        <v>7</v>
      </c>
      <c r="V42" s="68">
        <v>2.5206285490172924</v>
      </c>
      <c r="W42" s="67" t="str">
        <f t="shared" si="0"/>
        <v>Encarnacion is a consistently below average right fielder, but his reliable work is usually worth a couple of bucks for the risk-averse.  However, offseason risk surgery elevates him to Medium risk. He'll probably bat sixth for the most part.</v>
      </c>
      <c r="X42" s="59">
        <f t="shared" si="1"/>
      </c>
    </row>
    <row r="43" spans="2:24" ht="54.75" customHeight="1">
      <c r="B43" s="48">
        <f t="shared" si="2"/>
        <v>20</v>
      </c>
      <c r="C43" s="9" t="s">
        <v>34</v>
      </c>
      <c r="D43" s="9" t="s">
        <v>355</v>
      </c>
      <c r="E43" s="9"/>
      <c r="F43" s="9" t="s">
        <v>234</v>
      </c>
      <c r="G43" s="72">
        <v>31</v>
      </c>
      <c r="H43" s="73">
        <v>0</v>
      </c>
      <c r="I43" s="73">
        <v>0</v>
      </c>
      <c r="J43" s="73">
        <v>0</v>
      </c>
      <c r="K43" s="73">
        <v>0</v>
      </c>
      <c r="L43" s="73">
        <v>0</v>
      </c>
      <c r="M43" s="73">
        <v>135</v>
      </c>
      <c r="N43" s="73">
        <v>0</v>
      </c>
      <c r="O43" s="73">
        <v>488</v>
      </c>
      <c r="P43" s="73">
        <v>132</v>
      </c>
      <c r="Q43" s="74">
        <v>0.27049180327868855</v>
      </c>
      <c r="R43" s="73">
        <v>1</v>
      </c>
      <c r="S43" s="73">
        <v>41</v>
      </c>
      <c r="T43" s="73">
        <v>79</v>
      </c>
      <c r="U43" s="73">
        <v>32</v>
      </c>
      <c r="V43" s="68">
        <v>1.480603223948664</v>
      </c>
      <c r="W43" s="67" t="str">
        <f t="shared" si="0"/>
        <v>Podsednik's $6-7 in SB value is mostly negated by his poor contributions in AVG, HR, and RBI. He's attempting fewer and fewer steals each year and is likely to be pushed out of a full-time role if the Sox can find someone.</v>
      </c>
      <c r="X43" s="59">
        <f t="shared" si="1"/>
      </c>
    </row>
    <row r="44" spans="2:24" ht="54.75" customHeight="1">
      <c r="B44" s="48">
        <f t="shared" si="2"/>
        <v>21</v>
      </c>
      <c r="C44" s="9" t="s">
        <v>36</v>
      </c>
      <c r="D44" s="9" t="s">
        <v>361</v>
      </c>
      <c r="E44" s="9"/>
      <c r="F44" s="9" t="s">
        <v>234</v>
      </c>
      <c r="G44" s="72">
        <v>24</v>
      </c>
      <c r="H44" s="73">
        <v>127</v>
      </c>
      <c r="I44" s="73">
        <v>4</v>
      </c>
      <c r="J44" s="73">
        <v>0</v>
      </c>
      <c r="K44" s="73">
        <v>0</v>
      </c>
      <c r="L44" s="73">
        <v>0</v>
      </c>
      <c r="M44" s="73">
        <v>0</v>
      </c>
      <c r="N44" s="73">
        <v>0</v>
      </c>
      <c r="O44" s="73">
        <v>413</v>
      </c>
      <c r="P44" s="73">
        <v>107</v>
      </c>
      <c r="Q44" s="74">
        <v>0.25907990314769974</v>
      </c>
      <c r="R44" s="73">
        <v>10</v>
      </c>
      <c r="S44" s="73">
        <v>49</v>
      </c>
      <c r="T44" s="73">
        <v>30</v>
      </c>
      <c r="U44" s="73">
        <v>1</v>
      </c>
      <c r="V44" s="68">
        <v>-2.7701945387892652</v>
      </c>
      <c r="W44" s="67" t="str">
        <f t="shared" si="0"/>
        <v>With a 90% contact rate I can't see how he doesn't hit for better AVG. Still just 24, I think Molina can get back on track and have some utility in two catcher NL-only leagues.</v>
      </c>
      <c r="X44" s="59">
        <f t="shared" si="1"/>
      </c>
    </row>
    <row r="45" spans="2:24" ht="54.75" customHeight="1">
      <c r="B45" s="48">
        <f t="shared" si="2"/>
        <v>22</v>
      </c>
      <c r="C45" s="9" t="s">
        <v>35</v>
      </c>
      <c r="D45" s="9" t="s">
        <v>362</v>
      </c>
      <c r="E45" s="9"/>
      <c r="F45" s="9" t="s">
        <v>236</v>
      </c>
      <c r="G45" s="72">
        <v>27</v>
      </c>
      <c r="H45" s="73">
        <v>0</v>
      </c>
      <c r="I45" s="73">
        <v>0</v>
      </c>
      <c r="J45" s="73">
        <v>1</v>
      </c>
      <c r="K45" s="73">
        <v>28</v>
      </c>
      <c r="L45" s="73">
        <v>23</v>
      </c>
      <c r="M45" s="73">
        <v>0</v>
      </c>
      <c r="N45" s="73">
        <v>0</v>
      </c>
      <c r="O45" s="73">
        <v>620</v>
      </c>
      <c r="P45" s="73">
        <v>164</v>
      </c>
      <c r="Q45" s="74">
        <v>0.2645161290322581</v>
      </c>
      <c r="R45" s="73">
        <v>4</v>
      </c>
      <c r="S45" s="73">
        <v>52</v>
      </c>
      <c r="T45" s="73">
        <v>76</v>
      </c>
      <c r="U45" s="73">
        <v>15</v>
      </c>
      <c r="V45" s="68">
        <v>-2.8694205209423984</v>
      </c>
      <c r="W45" s="67" t="str">
        <f t="shared" si="0"/>
        <v>Izturis is just an offensive void, not to be touched in a mixed league. He can't hit at all and has a terrible success rate at stealing too.  He still could swipe 15, his one offensive contribution. Way to go, Jim Hendry.</v>
      </c>
      <c r="X45" s="59">
        <f t="shared" si="1"/>
      </c>
    </row>
    <row r="46" spans="2:24" ht="54.75" customHeight="1">
      <c r="B46" s="48">
        <f t="shared" si="2"/>
        <v>23</v>
      </c>
      <c r="C46" s="9" t="s">
        <v>37</v>
      </c>
      <c r="D46" s="9" t="s">
        <v>363</v>
      </c>
      <c r="E46" s="9"/>
      <c r="F46" s="9" t="s">
        <v>234</v>
      </c>
      <c r="G46" s="72">
        <v>27</v>
      </c>
      <c r="H46" s="73">
        <v>0</v>
      </c>
      <c r="I46" s="73">
        <v>0</v>
      </c>
      <c r="J46" s="73">
        <v>0</v>
      </c>
      <c r="K46" s="73">
        <v>0</v>
      </c>
      <c r="L46" s="73">
        <v>132</v>
      </c>
      <c r="M46" s="73">
        <v>0</v>
      </c>
      <c r="N46" s="73">
        <v>0</v>
      </c>
      <c r="O46" s="73">
        <v>455</v>
      </c>
      <c r="P46" s="73">
        <v>118</v>
      </c>
      <c r="Q46" s="74">
        <v>0.25934065934065936</v>
      </c>
      <c r="R46" s="73">
        <v>20</v>
      </c>
      <c r="S46" s="73">
        <v>62</v>
      </c>
      <c r="T46" s="73">
        <v>53</v>
      </c>
      <c r="U46" s="73">
        <v>4</v>
      </c>
      <c r="V46" s="68">
        <v>-3.3106557960807916</v>
      </c>
      <c r="W46" s="67" t="str">
        <f t="shared" si="0"/>
        <v>Uribe is Chicago's starting SS still, assuming he doesn't go to jail in the Dominican Republic. His OBP is among the game's worst, but he does provide usually solid defense and a reliable 20 HR.</v>
      </c>
      <c r="X46" s="59">
        <f t="shared" si="1"/>
      </c>
    </row>
    <row r="47" spans="2:24" ht="54.75" customHeight="1">
      <c r="B47" s="48">
        <f t="shared" si="2"/>
        <v>24</v>
      </c>
      <c r="C47" s="9" t="s">
        <v>38</v>
      </c>
      <c r="D47" s="9" t="s">
        <v>364</v>
      </c>
      <c r="E47" s="9"/>
      <c r="F47" s="9" t="s">
        <v>235</v>
      </c>
      <c r="G47" s="72">
        <v>31</v>
      </c>
      <c r="H47" s="73">
        <v>0</v>
      </c>
      <c r="I47" s="73">
        <v>0</v>
      </c>
      <c r="J47" s="73">
        <v>133</v>
      </c>
      <c r="K47" s="73">
        <v>0</v>
      </c>
      <c r="L47" s="73">
        <v>0</v>
      </c>
      <c r="M47" s="73">
        <v>0</v>
      </c>
      <c r="N47" s="73">
        <v>0</v>
      </c>
      <c r="O47" s="73">
        <v>466</v>
      </c>
      <c r="P47" s="73">
        <v>126</v>
      </c>
      <c r="Q47" s="74">
        <v>0.2703862660944206</v>
      </c>
      <c r="R47" s="73">
        <v>4</v>
      </c>
      <c r="S47" s="73">
        <v>51</v>
      </c>
      <c r="T47" s="73">
        <v>55</v>
      </c>
      <c r="U47" s="73">
        <v>19</v>
      </c>
      <c r="V47" s="68">
        <v>-3.8912352888854946</v>
      </c>
      <c r="W47" s="67" t="str">
        <f t="shared" si="0"/>
        <v>Aside from defense, AK's only offering is stolen bases. His otherwise weak numbers from the bottom of the Cardinal lineup won't play in anything but an NL-only league.</v>
      </c>
      <c r="X47" s="59">
        <f t="shared" si="1"/>
      </c>
    </row>
    <row r="48" spans="2:24" ht="54.75" customHeight="1">
      <c r="B48" s="48">
        <f t="shared" si="2"/>
        <v>25</v>
      </c>
      <c r="C48" s="9" t="s">
        <v>231</v>
      </c>
      <c r="D48" s="9" t="s">
        <v>371</v>
      </c>
      <c r="E48" s="9"/>
      <c r="F48" s="9" t="s">
        <v>235</v>
      </c>
      <c r="G48" s="72">
        <v>28</v>
      </c>
      <c r="H48" s="73">
        <v>0</v>
      </c>
      <c r="I48" s="73">
        <v>0</v>
      </c>
      <c r="J48" s="73">
        <v>26</v>
      </c>
      <c r="K48" s="73">
        <v>11</v>
      </c>
      <c r="L48" s="73">
        <v>41</v>
      </c>
      <c r="M48" s="73">
        <v>0</v>
      </c>
      <c r="N48" s="73">
        <v>0</v>
      </c>
      <c r="O48" s="73">
        <v>275</v>
      </c>
      <c r="P48" s="73">
        <v>77</v>
      </c>
      <c r="Q48" s="74">
        <v>0.28</v>
      </c>
      <c r="R48" s="73">
        <v>5</v>
      </c>
      <c r="S48" s="73">
        <v>39</v>
      </c>
      <c r="T48" s="73">
        <v>33</v>
      </c>
      <c r="U48" s="73">
        <v>7</v>
      </c>
      <c r="V48" s="68">
        <v>-11.35934833589801</v>
      </c>
      <c r="W48" s="67" t="str">
        <f t="shared" si="0"/>
        <v>Cintron could see a lot of PT if Uribe's legal woes drag into the season. His high contact style makes .300 a possibility in any season. He'd also be a double digit steal guy as a regular. He's a good backup MI in AL-only.</v>
      </c>
      <c r="X48" s="59">
        <f t="shared" si="1"/>
      </c>
    </row>
    <row r="49" spans="2:24" ht="54.75" customHeight="1">
      <c r="B49" s="48">
        <f t="shared" si="2"/>
        <v>26</v>
      </c>
      <c r="C49" s="9" t="s">
        <v>232</v>
      </c>
      <c r="D49" s="9" t="s">
        <v>372</v>
      </c>
      <c r="E49" s="9"/>
      <c r="F49" s="9" t="s">
        <v>234</v>
      </c>
      <c r="G49" s="72">
        <v>22</v>
      </c>
      <c r="H49" s="73">
        <v>0</v>
      </c>
      <c r="I49" s="73">
        <v>0</v>
      </c>
      <c r="J49" s="73">
        <v>0</v>
      </c>
      <c r="K49" s="73">
        <v>0</v>
      </c>
      <c r="L49" s="73">
        <v>0</v>
      </c>
      <c r="M49" s="73">
        <v>15</v>
      </c>
      <c r="N49" s="73">
        <v>0</v>
      </c>
      <c r="O49" s="73">
        <v>350</v>
      </c>
      <c r="P49" s="73">
        <v>95</v>
      </c>
      <c r="Q49" s="74">
        <v>0.2714285714285714</v>
      </c>
      <c r="R49" s="73">
        <v>6</v>
      </c>
      <c r="S49" s="73">
        <v>34</v>
      </c>
      <c r="T49" s="73">
        <v>41</v>
      </c>
      <c r="U49" s="73">
        <v>5</v>
      </c>
      <c r="V49" s="68">
        <v>-11.881236354470714</v>
      </c>
      <c r="W49" s="67" t="str">
        <f t="shared" si="0"/>
        <v>Sweeney was only 21 last year, and he held his own in Triple A. He even showed good power in July and August. If no one is brought in, he should challenge Anderson for the CF job. He's probably the slightly better bet.</v>
      </c>
      <c r="X49" s="59">
        <f t="shared" si="1"/>
      </c>
    </row>
    <row r="50" spans="2:24" ht="54.75" customHeight="1">
      <c r="B50" s="48">
        <f t="shared" si="2"/>
        <v>27</v>
      </c>
      <c r="C50" s="10" t="s">
        <v>233</v>
      </c>
      <c r="D50" s="10" t="s">
        <v>376</v>
      </c>
      <c r="E50" s="10"/>
      <c r="F50" s="10" t="s">
        <v>234</v>
      </c>
      <c r="G50" s="75">
        <v>25</v>
      </c>
      <c r="H50" s="76">
        <v>0</v>
      </c>
      <c r="I50" s="76">
        <v>0</v>
      </c>
      <c r="J50" s="76">
        <v>0</v>
      </c>
      <c r="K50" s="76">
        <v>0</v>
      </c>
      <c r="L50" s="76">
        <v>0</v>
      </c>
      <c r="M50" s="76">
        <v>134</v>
      </c>
      <c r="N50" s="76">
        <v>0</v>
      </c>
      <c r="O50" s="76">
        <v>250</v>
      </c>
      <c r="P50" s="76">
        <v>63</v>
      </c>
      <c r="Q50" s="77">
        <v>0.252</v>
      </c>
      <c r="R50" s="76">
        <v>7</v>
      </c>
      <c r="S50" s="76">
        <v>25</v>
      </c>
      <c r="T50" s="76">
        <v>34</v>
      </c>
      <c r="U50" s="76">
        <v>5</v>
      </c>
      <c r="V50" s="69">
        <v>-15.843221888392296</v>
      </c>
      <c r="W50" s="67" t="str">
        <f t="shared" si="0"/>
        <v>With Ozzie saying he won't use Mackowiak in CF in '07, the job belongs to Anderson and Sweeney. Bowing out of the Venezuelan Winter League didn't sit well with the Sox, so Anderson could be traded or demoted.</v>
      </c>
      <c r="X50" s="59">
        <f t="shared" si="1"/>
      </c>
    </row>
    <row r="51" spans="2:24" ht="54.75" customHeight="1">
      <c r="B51" s="48">
        <f t="shared" si="2"/>
      </c>
      <c r="H51"/>
      <c r="I51"/>
      <c r="J51"/>
      <c r="K51"/>
      <c r="L51"/>
      <c r="M51"/>
      <c r="N51"/>
      <c r="O51"/>
      <c r="P51"/>
      <c r="Q51"/>
      <c r="R51"/>
      <c r="S51"/>
      <c r="T51"/>
      <c r="U51"/>
      <c r="V51"/>
      <c r="W51" s="67">
        <f t="shared" si="0"/>
      </c>
      <c r="X51" s="59">
        <f t="shared" si="1"/>
      </c>
    </row>
    <row r="52" spans="2:24" ht="54.75" customHeight="1">
      <c r="B52" s="48">
        <f t="shared" si="2"/>
      </c>
      <c r="H52"/>
      <c r="I52"/>
      <c r="J52"/>
      <c r="K52"/>
      <c r="L52"/>
      <c r="M52"/>
      <c r="N52"/>
      <c r="O52"/>
      <c r="P52"/>
      <c r="Q52"/>
      <c r="R52"/>
      <c r="S52"/>
      <c r="T52"/>
      <c r="U52"/>
      <c r="V52"/>
      <c r="W52" s="67">
        <f t="shared" si="0"/>
      </c>
      <c r="X52" s="59">
        <f t="shared" si="1"/>
      </c>
    </row>
    <row r="53" spans="2:24" ht="54.75" customHeight="1">
      <c r="B53" s="48">
        <f t="shared" si="2"/>
      </c>
      <c r="H53"/>
      <c r="I53"/>
      <c r="J53"/>
      <c r="K53"/>
      <c r="L53"/>
      <c r="M53"/>
      <c r="N53"/>
      <c r="O53"/>
      <c r="P53"/>
      <c r="Q53"/>
      <c r="R53"/>
      <c r="S53"/>
      <c r="T53"/>
      <c r="U53"/>
      <c r="V53"/>
      <c r="W53" s="67">
        <f t="shared" si="0"/>
      </c>
      <c r="X53" s="59">
        <f t="shared" si="1"/>
      </c>
    </row>
    <row r="54" spans="2:24" ht="54.75" customHeight="1">
      <c r="B54" s="48">
        <f t="shared" si="2"/>
      </c>
      <c r="H54"/>
      <c r="I54"/>
      <c r="J54"/>
      <c r="K54"/>
      <c r="L54"/>
      <c r="M54"/>
      <c r="N54"/>
      <c r="O54"/>
      <c r="P54"/>
      <c r="Q54"/>
      <c r="R54"/>
      <c r="S54"/>
      <c r="T54"/>
      <c r="U54"/>
      <c r="V54"/>
      <c r="W54" s="67">
        <f t="shared" si="0"/>
      </c>
      <c r="X54" s="59">
        <f t="shared" si="1"/>
      </c>
    </row>
    <row r="55" spans="2:24" ht="54.75" customHeight="1">
      <c r="B55" s="48">
        <f t="shared" si="2"/>
      </c>
      <c r="H55"/>
      <c r="I55"/>
      <c r="J55"/>
      <c r="K55"/>
      <c r="L55"/>
      <c r="M55"/>
      <c r="N55"/>
      <c r="O55"/>
      <c r="P55"/>
      <c r="Q55"/>
      <c r="R55"/>
      <c r="S55"/>
      <c r="T55"/>
      <c r="U55"/>
      <c r="V55"/>
      <c r="W55" s="67">
        <f t="shared" si="0"/>
      </c>
      <c r="X55" s="59">
        <f t="shared" si="1"/>
      </c>
    </row>
    <row r="56" spans="2:24" ht="54.75" customHeight="1">
      <c r="B56" s="48">
        <f t="shared" si="2"/>
      </c>
      <c r="H56"/>
      <c r="I56"/>
      <c r="J56"/>
      <c r="K56"/>
      <c r="L56"/>
      <c r="M56"/>
      <c r="N56"/>
      <c r="O56"/>
      <c r="P56"/>
      <c r="Q56"/>
      <c r="R56"/>
      <c r="S56"/>
      <c r="T56"/>
      <c r="U56"/>
      <c r="V56"/>
      <c r="W56" s="67">
        <f t="shared" si="0"/>
      </c>
      <c r="X56" s="59">
        <f t="shared" si="1"/>
      </c>
    </row>
    <row r="57" spans="2:24" ht="54.75" customHeight="1">
      <c r="B57" s="48">
        <f t="shared" si="2"/>
      </c>
      <c r="H57"/>
      <c r="I57"/>
      <c r="J57"/>
      <c r="K57"/>
      <c r="L57"/>
      <c r="M57"/>
      <c r="N57"/>
      <c r="O57"/>
      <c r="P57"/>
      <c r="Q57"/>
      <c r="R57"/>
      <c r="S57"/>
      <c r="T57"/>
      <c r="U57"/>
      <c r="V57"/>
      <c r="W57" s="67">
        <f t="shared" si="0"/>
      </c>
      <c r="X57" s="59">
        <f t="shared" si="1"/>
      </c>
    </row>
    <row r="58" spans="2:24" ht="54.75" customHeight="1">
      <c r="B58" s="48">
        <f t="shared" si="2"/>
      </c>
      <c r="H58"/>
      <c r="I58"/>
      <c r="J58"/>
      <c r="K58"/>
      <c r="L58"/>
      <c r="M58"/>
      <c r="N58"/>
      <c r="O58"/>
      <c r="P58"/>
      <c r="Q58"/>
      <c r="R58"/>
      <c r="S58"/>
      <c r="T58"/>
      <c r="U58"/>
      <c r="V58"/>
      <c r="W58" s="67">
        <f t="shared" si="0"/>
      </c>
      <c r="X58" s="59">
        <f t="shared" si="1"/>
      </c>
    </row>
    <row r="59" spans="2:24" ht="54.75" customHeight="1">
      <c r="B59" s="48">
        <f t="shared" si="2"/>
      </c>
      <c r="H59"/>
      <c r="I59"/>
      <c r="J59"/>
      <c r="K59"/>
      <c r="L59"/>
      <c r="M59"/>
      <c r="N59"/>
      <c r="O59"/>
      <c r="P59"/>
      <c r="Q59"/>
      <c r="R59"/>
      <c r="S59"/>
      <c r="T59"/>
      <c r="U59"/>
      <c r="V59"/>
      <c r="W59" s="67">
        <f t="shared" si="0"/>
      </c>
      <c r="X59" s="59">
        <f t="shared" si="1"/>
      </c>
    </row>
    <row r="60" spans="2:24" ht="54.75" customHeight="1">
      <c r="B60" s="48">
        <f t="shared" si="2"/>
      </c>
      <c r="H60"/>
      <c r="I60"/>
      <c r="J60"/>
      <c r="K60"/>
      <c r="L60"/>
      <c r="M60"/>
      <c r="N60"/>
      <c r="O60"/>
      <c r="P60"/>
      <c r="Q60"/>
      <c r="R60"/>
      <c r="S60"/>
      <c r="T60"/>
      <c r="U60"/>
      <c r="V60"/>
      <c r="W60" s="67">
        <f t="shared" si="0"/>
      </c>
      <c r="X60" s="59">
        <f t="shared" si="1"/>
      </c>
    </row>
    <row r="61" spans="2:24" ht="54.75" customHeight="1">
      <c r="B61" s="48">
        <f t="shared" si="2"/>
      </c>
      <c r="H61"/>
      <c r="I61"/>
      <c r="J61"/>
      <c r="K61"/>
      <c r="L61"/>
      <c r="M61"/>
      <c r="N61"/>
      <c r="O61"/>
      <c r="P61"/>
      <c r="Q61"/>
      <c r="R61"/>
      <c r="S61"/>
      <c r="T61"/>
      <c r="U61"/>
      <c r="V61"/>
      <c r="W61" s="67">
        <f t="shared" si="0"/>
      </c>
      <c r="X61" s="59">
        <f t="shared" si="1"/>
      </c>
    </row>
    <row r="62" spans="2:24" ht="54.75" customHeight="1">
      <c r="B62" s="48">
        <f t="shared" si="2"/>
      </c>
      <c r="H62"/>
      <c r="I62"/>
      <c r="J62"/>
      <c r="K62"/>
      <c r="L62"/>
      <c r="M62"/>
      <c r="N62"/>
      <c r="O62"/>
      <c r="P62"/>
      <c r="Q62"/>
      <c r="R62"/>
      <c r="S62"/>
      <c r="T62"/>
      <c r="U62"/>
      <c r="V62"/>
      <c r="W62" s="67">
        <f t="shared" si="0"/>
      </c>
      <c r="X62" s="59">
        <f t="shared" si="1"/>
      </c>
    </row>
    <row r="63" spans="2:24" ht="54.75" customHeight="1">
      <c r="B63" s="48">
        <f t="shared" si="2"/>
      </c>
      <c r="H63"/>
      <c r="I63"/>
      <c r="J63"/>
      <c r="K63"/>
      <c r="L63"/>
      <c r="M63"/>
      <c r="N63"/>
      <c r="O63"/>
      <c r="P63"/>
      <c r="Q63"/>
      <c r="R63"/>
      <c r="S63"/>
      <c r="T63"/>
      <c r="U63"/>
      <c r="V63"/>
      <c r="W63" s="67">
        <f t="shared" si="0"/>
      </c>
      <c r="X63" s="59">
        <f t="shared" si="1"/>
      </c>
    </row>
    <row r="64" spans="2:24" ht="54.75" customHeight="1">
      <c r="B64" s="48">
        <f t="shared" si="2"/>
      </c>
      <c r="H64"/>
      <c r="I64"/>
      <c r="J64"/>
      <c r="K64"/>
      <c r="L64"/>
      <c r="M64"/>
      <c r="N64"/>
      <c r="O64"/>
      <c r="P64"/>
      <c r="Q64"/>
      <c r="R64"/>
      <c r="S64"/>
      <c r="T64"/>
      <c r="U64"/>
      <c r="V64"/>
      <c r="W64" s="67">
        <f t="shared" si="0"/>
      </c>
      <c r="X64" s="59">
        <f t="shared" si="1"/>
      </c>
    </row>
    <row r="65" spans="2:24" ht="54.75" customHeight="1">
      <c r="B65" s="48">
        <f t="shared" si="2"/>
      </c>
      <c r="H65"/>
      <c r="I65"/>
      <c r="J65"/>
      <c r="K65"/>
      <c r="L65"/>
      <c r="M65"/>
      <c r="N65"/>
      <c r="O65"/>
      <c r="P65"/>
      <c r="Q65"/>
      <c r="R65"/>
      <c r="S65"/>
      <c r="T65"/>
      <c r="U65"/>
      <c r="V65"/>
      <c r="W65" s="67">
        <f t="shared" si="0"/>
      </c>
      <c r="X65" s="59">
        <f t="shared" si="1"/>
      </c>
    </row>
    <row r="66" spans="2:24" ht="54.75" customHeight="1">
      <c r="B66" s="48">
        <f t="shared" si="2"/>
      </c>
      <c r="H66"/>
      <c r="I66"/>
      <c r="J66"/>
      <c r="K66"/>
      <c r="L66"/>
      <c r="M66"/>
      <c r="N66"/>
      <c r="O66"/>
      <c r="P66"/>
      <c r="Q66"/>
      <c r="R66"/>
      <c r="S66"/>
      <c r="T66"/>
      <c r="U66"/>
      <c r="V66"/>
      <c r="W66" s="67">
        <f t="shared" si="0"/>
      </c>
      <c r="X66" s="59">
        <f t="shared" si="1"/>
      </c>
    </row>
    <row r="67" spans="2:24" ht="54.75" customHeight="1">
      <c r="B67" s="48">
        <f t="shared" si="2"/>
      </c>
      <c r="H67"/>
      <c r="I67"/>
      <c r="J67"/>
      <c r="K67"/>
      <c r="L67"/>
      <c r="M67"/>
      <c r="N67"/>
      <c r="O67"/>
      <c r="P67"/>
      <c r="Q67"/>
      <c r="R67"/>
      <c r="S67"/>
      <c r="T67"/>
      <c r="U67"/>
      <c r="V67"/>
      <c r="W67" s="67">
        <f t="shared" si="0"/>
      </c>
      <c r="X67" s="59">
        <f t="shared" si="1"/>
      </c>
    </row>
    <row r="68" spans="2:24" ht="54.75" customHeight="1">
      <c r="B68" s="48">
        <f t="shared" si="2"/>
      </c>
      <c r="H68"/>
      <c r="I68"/>
      <c r="J68"/>
      <c r="K68"/>
      <c r="L68"/>
      <c r="M68"/>
      <c r="N68"/>
      <c r="O68"/>
      <c r="P68"/>
      <c r="Q68"/>
      <c r="R68"/>
      <c r="S68"/>
      <c r="T68"/>
      <c r="U68"/>
      <c r="V68"/>
      <c r="W68" s="67">
        <f t="shared" si="0"/>
      </c>
      <c r="X68" s="59">
        <f t="shared" si="1"/>
      </c>
    </row>
    <row r="69" spans="2:24" ht="54.75" customHeight="1">
      <c r="B69" s="48">
        <f t="shared" si="2"/>
      </c>
      <c r="H69"/>
      <c r="I69"/>
      <c r="J69"/>
      <c r="K69"/>
      <c r="L69"/>
      <c r="M69"/>
      <c r="N69"/>
      <c r="O69"/>
      <c r="P69"/>
      <c r="Q69"/>
      <c r="R69"/>
      <c r="S69"/>
      <c r="T69"/>
      <c r="U69"/>
      <c r="V69"/>
      <c r="W69" s="67">
        <f t="shared" si="0"/>
      </c>
      <c r="X69" s="59">
        <f t="shared" si="1"/>
      </c>
    </row>
    <row r="70" spans="2:24" ht="54.75" customHeight="1">
      <c r="B70" s="48">
        <f t="shared" si="2"/>
      </c>
      <c r="H70"/>
      <c r="I70"/>
      <c r="J70"/>
      <c r="K70"/>
      <c r="L70"/>
      <c r="M70"/>
      <c r="N70"/>
      <c r="O70"/>
      <c r="P70"/>
      <c r="Q70"/>
      <c r="R70"/>
      <c r="S70"/>
      <c r="T70"/>
      <c r="U70"/>
      <c r="V70"/>
      <c r="W70" s="67">
        <f t="shared" si="0"/>
      </c>
      <c r="X70" s="59">
        <f t="shared" si="1"/>
      </c>
    </row>
    <row r="71" spans="2:24" ht="54.75" customHeight="1">
      <c r="B71" s="48">
        <f t="shared" si="2"/>
      </c>
      <c r="H71"/>
      <c r="I71"/>
      <c r="J71"/>
      <c r="K71"/>
      <c r="L71"/>
      <c r="M71"/>
      <c r="N71"/>
      <c r="O71"/>
      <c r="P71"/>
      <c r="Q71"/>
      <c r="R71"/>
      <c r="S71"/>
      <c r="T71"/>
      <c r="U71"/>
      <c r="V71"/>
      <c r="W71" s="67">
        <f t="shared" si="0"/>
      </c>
      <c r="X71" s="59">
        <f t="shared" si="1"/>
      </c>
    </row>
    <row r="72" spans="2:24" ht="54.75" customHeight="1">
      <c r="B72" s="48">
        <f t="shared" si="2"/>
      </c>
      <c r="H72"/>
      <c r="I72"/>
      <c r="J72"/>
      <c r="K72"/>
      <c r="L72"/>
      <c r="M72"/>
      <c r="N72"/>
      <c r="O72"/>
      <c r="P72"/>
      <c r="Q72"/>
      <c r="R72"/>
      <c r="S72"/>
      <c r="T72"/>
      <c r="U72"/>
      <c r="V72"/>
      <c r="W72" s="67">
        <f t="shared" si="0"/>
      </c>
      <c r="X72" s="59">
        <f t="shared" si="1"/>
      </c>
    </row>
    <row r="73" spans="2:24" ht="54.75" customHeight="1">
      <c r="B73" s="48">
        <f t="shared" si="2"/>
      </c>
      <c r="H73"/>
      <c r="I73"/>
      <c r="J73"/>
      <c r="K73"/>
      <c r="L73"/>
      <c r="M73"/>
      <c r="N73"/>
      <c r="O73"/>
      <c r="P73"/>
      <c r="Q73"/>
      <c r="R73"/>
      <c r="S73"/>
      <c r="T73"/>
      <c r="U73"/>
      <c r="V73"/>
      <c r="W73" s="67">
        <f t="shared" si="0"/>
      </c>
      <c r="X73" s="59">
        <f t="shared" si="1"/>
      </c>
    </row>
    <row r="74" spans="2:24" ht="54.75" customHeight="1">
      <c r="B74" s="48">
        <f t="shared" si="2"/>
      </c>
      <c r="H74"/>
      <c r="I74"/>
      <c r="J74"/>
      <c r="K74"/>
      <c r="L74"/>
      <c r="M74"/>
      <c r="N74"/>
      <c r="O74"/>
      <c r="P74"/>
      <c r="Q74"/>
      <c r="R74"/>
      <c r="S74"/>
      <c r="T74"/>
      <c r="U74"/>
      <c r="V74"/>
      <c r="W74" s="67">
        <f t="shared" si="0"/>
      </c>
      <c r="X74" s="59">
        <f t="shared" si="1"/>
      </c>
    </row>
    <row r="75" spans="2:24" ht="54.75" customHeight="1">
      <c r="B75" s="48">
        <f t="shared" si="2"/>
      </c>
      <c r="H75"/>
      <c r="I75"/>
      <c r="J75"/>
      <c r="K75"/>
      <c r="L75"/>
      <c r="M75"/>
      <c r="N75"/>
      <c r="O75"/>
      <c r="P75"/>
      <c r="Q75"/>
      <c r="R75"/>
      <c r="S75"/>
      <c r="T75"/>
      <c r="U75"/>
      <c r="V75"/>
      <c r="W75" s="67">
        <f t="shared" si="0"/>
      </c>
      <c r="X75" s="59">
        <f t="shared" si="1"/>
      </c>
    </row>
    <row r="76" spans="2:24" ht="54.75" customHeight="1">
      <c r="B76" s="48">
        <f t="shared" si="2"/>
      </c>
      <c r="H76"/>
      <c r="I76"/>
      <c r="J76"/>
      <c r="K76"/>
      <c r="L76"/>
      <c r="M76"/>
      <c r="N76"/>
      <c r="O76"/>
      <c r="P76"/>
      <c r="Q76"/>
      <c r="R76"/>
      <c r="S76"/>
      <c r="T76"/>
      <c r="U76"/>
      <c r="V76"/>
      <c r="W76" s="67">
        <f t="shared" si="0"/>
      </c>
      <c r="X76" s="59">
        <f t="shared" si="1"/>
      </c>
    </row>
    <row r="77" spans="2:24" ht="54.75" customHeight="1">
      <c r="B77" s="48">
        <f t="shared" si="2"/>
      </c>
      <c r="H77"/>
      <c r="I77"/>
      <c r="J77"/>
      <c r="K77"/>
      <c r="L77"/>
      <c r="M77"/>
      <c r="N77"/>
      <c r="O77"/>
      <c r="P77"/>
      <c r="Q77"/>
      <c r="R77"/>
      <c r="S77"/>
      <c r="T77"/>
      <c r="U77"/>
      <c r="V77"/>
      <c r="W77" s="67">
        <f t="shared" si="0"/>
      </c>
      <c r="X77" s="59">
        <f t="shared" si="1"/>
      </c>
    </row>
    <row r="78" spans="2:24" ht="54.75" customHeight="1">
      <c r="B78" s="48">
        <f t="shared" si="2"/>
      </c>
      <c r="H78"/>
      <c r="I78"/>
      <c r="J78"/>
      <c r="K78"/>
      <c r="L78"/>
      <c r="M78"/>
      <c r="N78"/>
      <c r="O78"/>
      <c r="P78"/>
      <c r="Q78"/>
      <c r="R78"/>
      <c r="S78"/>
      <c r="T78"/>
      <c r="U78"/>
      <c r="V78"/>
      <c r="W78" s="67">
        <f t="shared" si="0"/>
      </c>
      <c r="X78" s="59">
        <f t="shared" si="1"/>
      </c>
    </row>
    <row r="79" spans="2:24" ht="54.75" customHeight="1">
      <c r="B79" s="48">
        <f t="shared" si="2"/>
      </c>
      <c r="H79"/>
      <c r="I79"/>
      <c r="J79"/>
      <c r="K79"/>
      <c r="L79"/>
      <c r="M79"/>
      <c r="N79"/>
      <c r="O79"/>
      <c r="P79"/>
      <c r="Q79"/>
      <c r="R79"/>
      <c r="S79"/>
      <c r="T79"/>
      <c r="U79"/>
      <c r="V79"/>
      <c r="W79" s="67">
        <f t="shared" si="0"/>
      </c>
      <c r="X79" s="59">
        <f t="shared" si="1"/>
      </c>
    </row>
    <row r="80" spans="2:24" ht="54.75" customHeight="1">
      <c r="B80" s="48">
        <f t="shared" si="2"/>
      </c>
      <c r="H80"/>
      <c r="I80"/>
      <c r="J80"/>
      <c r="K80"/>
      <c r="L80"/>
      <c r="M80"/>
      <c r="N80"/>
      <c r="O80"/>
      <c r="P80"/>
      <c r="Q80"/>
      <c r="R80"/>
      <c r="S80"/>
      <c r="T80"/>
      <c r="U80"/>
      <c r="V80"/>
      <c r="W80" s="67">
        <f t="shared" si="0"/>
      </c>
      <c r="X80" s="59">
        <f t="shared" si="1"/>
      </c>
    </row>
    <row r="81" spans="2:24" ht="54.75" customHeight="1">
      <c r="B81" s="48">
        <f t="shared" si="2"/>
      </c>
      <c r="H81"/>
      <c r="I81"/>
      <c r="J81"/>
      <c r="K81"/>
      <c r="L81"/>
      <c r="M81"/>
      <c r="N81"/>
      <c r="O81"/>
      <c r="P81"/>
      <c r="Q81"/>
      <c r="R81"/>
      <c r="S81"/>
      <c r="T81"/>
      <c r="U81"/>
      <c r="V81"/>
      <c r="W81" s="67">
        <f t="shared" si="0"/>
      </c>
      <c r="X81" s="59">
        <f t="shared" si="1"/>
      </c>
    </row>
    <row r="82" spans="2:24" ht="54.75" customHeight="1">
      <c r="B82" s="48">
        <f t="shared" si="2"/>
      </c>
      <c r="H82"/>
      <c r="I82"/>
      <c r="J82"/>
      <c r="K82"/>
      <c r="L82"/>
      <c r="M82"/>
      <c r="N82"/>
      <c r="O82"/>
      <c r="P82"/>
      <c r="Q82"/>
      <c r="R82"/>
      <c r="S82"/>
      <c r="T82"/>
      <c r="U82"/>
      <c r="V82"/>
      <c r="W82" s="67">
        <f t="shared" si="0"/>
      </c>
      <c r="X82" s="59">
        <f t="shared" si="1"/>
      </c>
    </row>
    <row r="83" spans="2:24" ht="54.75" customHeight="1">
      <c r="B83" s="48">
        <f t="shared" si="2"/>
      </c>
      <c r="H83"/>
      <c r="I83"/>
      <c r="J83"/>
      <c r="K83"/>
      <c r="L83"/>
      <c r="M83"/>
      <c r="N83"/>
      <c r="O83"/>
      <c r="P83"/>
      <c r="Q83"/>
      <c r="R83"/>
      <c r="S83"/>
      <c r="T83"/>
      <c r="U83"/>
      <c r="V83"/>
      <c r="W83" s="67">
        <f t="shared" si="0"/>
      </c>
      <c r="X83" s="59">
        <f t="shared" si="1"/>
      </c>
    </row>
    <row r="84" spans="2:24" ht="54.75" customHeight="1">
      <c r="B84" s="48">
        <f t="shared" si="2"/>
      </c>
      <c r="H84"/>
      <c r="I84"/>
      <c r="J84"/>
      <c r="K84"/>
      <c r="L84"/>
      <c r="M84"/>
      <c r="N84"/>
      <c r="O84"/>
      <c r="P84"/>
      <c r="Q84"/>
      <c r="R84"/>
      <c r="S84"/>
      <c r="T84"/>
      <c r="U84"/>
      <c r="V84"/>
      <c r="W84" s="67">
        <f t="shared" si="0"/>
      </c>
      <c r="X84" s="59">
        <f t="shared" si="1"/>
      </c>
    </row>
    <row r="85" spans="2:24" ht="54.75" customHeight="1">
      <c r="B85" s="48">
        <f t="shared" si="2"/>
      </c>
      <c r="H85"/>
      <c r="I85"/>
      <c r="J85"/>
      <c r="K85"/>
      <c r="L85"/>
      <c r="M85"/>
      <c r="N85"/>
      <c r="O85"/>
      <c r="P85"/>
      <c r="Q85"/>
      <c r="R85"/>
      <c r="S85"/>
      <c r="T85"/>
      <c r="U85"/>
      <c r="V85"/>
      <c r="W85" s="67">
        <f t="shared" si="0"/>
      </c>
      <c r="X85" s="59">
        <f t="shared" si="1"/>
      </c>
    </row>
    <row r="86" spans="2:24" ht="54.75" customHeight="1">
      <c r="B86" s="48">
        <f t="shared" si="2"/>
      </c>
      <c r="H86"/>
      <c r="I86"/>
      <c r="J86"/>
      <c r="K86"/>
      <c r="L86"/>
      <c r="M86"/>
      <c r="N86"/>
      <c r="O86"/>
      <c r="P86"/>
      <c r="Q86"/>
      <c r="R86"/>
      <c r="S86"/>
      <c r="T86"/>
      <c r="U86"/>
      <c r="V86"/>
      <c r="W86" s="67">
        <f t="shared" si="0"/>
      </c>
      <c r="X86" s="59">
        <f t="shared" si="1"/>
      </c>
    </row>
    <row r="87" spans="2:24" ht="54.75" customHeight="1">
      <c r="B87" s="48">
        <f t="shared" si="2"/>
      </c>
      <c r="H87"/>
      <c r="I87"/>
      <c r="J87"/>
      <c r="K87"/>
      <c r="L87"/>
      <c r="M87"/>
      <c r="N87"/>
      <c r="O87"/>
      <c r="P87"/>
      <c r="Q87"/>
      <c r="R87"/>
      <c r="S87"/>
      <c r="T87"/>
      <c r="U87"/>
      <c r="V87"/>
      <c r="W87" s="67">
        <f t="shared" si="0"/>
      </c>
      <c r="X87" s="59">
        <f t="shared" si="1"/>
      </c>
    </row>
    <row r="88" spans="2:24" ht="54.75" customHeight="1">
      <c r="B88" s="48">
        <f t="shared" si="2"/>
      </c>
      <c r="H88"/>
      <c r="I88"/>
      <c r="J88"/>
      <c r="K88"/>
      <c r="L88"/>
      <c r="M88"/>
      <c r="N88"/>
      <c r="O88"/>
      <c r="P88"/>
      <c r="Q88"/>
      <c r="R88"/>
      <c r="S88"/>
      <c r="T88"/>
      <c r="U88"/>
      <c r="V88"/>
      <c r="W88" s="67">
        <f aca="true" t="shared" si="3" ref="W88:W151">IF(C88="","",IF(ISBLANK(VLOOKUP(C88,PlayerData,9,FALSE)),"",VLOOKUP(C88,PlayerData,9,FALSE)))</f>
      </c>
      <c r="X88" s="59">
        <f aca="true" t="shared" si="4" ref="X88:X151">IF(ISBLANK($C88),"",VLOOKUP($C88,PlayerData,62,FALSE))</f>
      </c>
    </row>
    <row r="89" spans="2:24" ht="54.75" customHeight="1">
      <c r="B89" s="48">
        <f aca="true" t="shared" si="5" ref="B89:B152">IF(ISBLANK(C89),"",B88+1)</f>
      </c>
      <c r="H89"/>
      <c r="I89"/>
      <c r="J89"/>
      <c r="K89"/>
      <c r="L89"/>
      <c r="M89"/>
      <c r="N89"/>
      <c r="O89"/>
      <c r="P89"/>
      <c r="Q89"/>
      <c r="R89"/>
      <c r="S89"/>
      <c r="T89"/>
      <c r="U89"/>
      <c r="V89"/>
      <c r="W89" s="67">
        <f t="shared" si="3"/>
      </c>
      <c r="X89" s="59">
        <f t="shared" si="4"/>
      </c>
    </row>
    <row r="90" spans="2:24" ht="54.75" customHeight="1">
      <c r="B90" s="48">
        <f t="shared" si="5"/>
      </c>
      <c r="H90"/>
      <c r="I90"/>
      <c r="J90"/>
      <c r="K90"/>
      <c r="L90"/>
      <c r="M90"/>
      <c r="N90"/>
      <c r="O90"/>
      <c r="P90"/>
      <c r="Q90"/>
      <c r="R90"/>
      <c r="S90"/>
      <c r="T90"/>
      <c r="U90"/>
      <c r="V90"/>
      <c r="W90" s="67">
        <f t="shared" si="3"/>
      </c>
      <c r="X90" s="59">
        <f t="shared" si="4"/>
      </c>
    </row>
    <row r="91" spans="2:24" ht="54.75" customHeight="1">
      <c r="B91" s="48">
        <f t="shared" si="5"/>
      </c>
      <c r="H91"/>
      <c r="I91"/>
      <c r="J91"/>
      <c r="K91"/>
      <c r="L91"/>
      <c r="M91"/>
      <c r="N91"/>
      <c r="O91"/>
      <c r="P91"/>
      <c r="Q91"/>
      <c r="R91"/>
      <c r="S91"/>
      <c r="T91"/>
      <c r="U91"/>
      <c r="V91"/>
      <c r="W91" s="67">
        <f t="shared" si="3"/>
      </c>
      <c r="X91" s="59">
        <f t="shared" si="4"/>
      </c>
    </row>
    <row r="92" spans="2:24" ht="54.75" customHeight="1">
      <c r="B92" s="48">
        <f t="shared" si="5"/>
      </c>
      <c r="H92"/>
      <c r="I92"/>
      <c r="J92"/>
      <c r="K92"/>
      <c r="L92"/>
      <c r="M92"/>
      <c r="N92"/>
      <c r="O92"/>
      <c r="P92"/>
      <c r="Q92"/>
      <c r="R92"/>
      <c r="S92"/>
      <c r="T92"/>
      <c r="U92"/>
      <c r="V92"/>
      <c r="W92" s="67">
        <f t="shared" si="3"/>
      </c>
      <c r="X92" s="59">
        <f t="shared" si="4"/>
      </c>
    </row>
    <row r="93" spans="2:24" ht="54.75" customHeight="1">
      <c r="B93" s="48">
        <f t="shared" si="5"/>
      </c>
      <c r="H93"/>
      <c r="I93"/>
      <c r="J93"/>
      <c r="K93"/>
      <c r="L93"/>
      <c r="M93"/>
      <c r="N93"/>
      <c r="O93"/>
      <c r="P93"/>
      <c r="Q93"/>
      <c r="R93"/>
      <c r="S93"/>
      <c r="T93"/>
      <c r="U93"/>
      <c r="V93"/>
      <c r="W93" s="67">
        <f t="shared" si="3"/>
      </c>
      <c r="X93" s="59">
        <f t="shared" si="4"/>
      </c>
    </row>
    <row r="94" spans="2:24" ht="54.75" customHeight="1">
      <c r="B94" s="48">
        <f t="shared" si="5"/>
      </c>
      <c r="H94"/>
      <c r="I94"/>
      <c r="J94"/>
      <c r="K94"/>
      <c r="L94"/>
      <c r="M94"/>
      <c r="N94"/>
      <c r="O94"/>
      <c r="P94"/>
      <c r="Q94"/>
      <c r="R94"/>
      <c r="S94"/>
      <c r="T94"/>
      <c r="U94"/>
      <c r="V94"/>
      <c r="W94" s="67">
        <f t="shared" si="3"/>
      </c>
      <c r="X94" s="59">
        <f t="shared" si="4"/>
      </c>
    </row>
    <row r="95" spans="2:24" ht="54.75" customHeight="1">
      <c r="B95" s="48">
        <f t="shared" si="5"/>
      </c>
      <c r="H95"/>
      <c r="I95"/>
      <c r="J95"/>
      <c r="K95"/>
      <c r="L95"/>
      <c r="M95"/>
      <c r="N95"/>
      <c r="O95"/>
      <c r="P95"/>
      <c r="Q95"/>
      <c r="R95"/>
      <c r="S95"/>
      <c r="T95"/>
      <c r="U95"/>
      <c r="V95"/>
      <c r="W95" s="67">
        <f t="shared" si="3"/>
      </c>
      <c r="X95" s="59">
        <f t="shared" si="4"/>
      </c>
    </row>
    <row r="96" spans="2:24" ht="54.75" customHeight="1">
      <c r="B96" s="48">
        <f t="shared" si="5"/>
      </c>
      <c r="H96"/>
      <c r="I96"/>
      <c r="J96"/>
      <c r="K96"/>
      <c r="L96"/>
      <c r="M96"/>
      <c r="N96"/>
      <c r="O96"/>
      <c r="P96"/>
      <c r="Q96"/>
      <c r="R96"/>
      <c r="S96"/>
      <c r="T96"/>
      <c r="U96"/>
      <c r="V96"/>
      <c r="W96" s="67">
        <f t="shared" si="3"/>
      </c>
      <c r="X96" s="59">
        <f t="shared" si="4"/>
      </c>
    </row>
    <row r="97" spans="2:24" ht="54.75" customHeight="1">
      <c r="B97" s="48">
        <f t="shared" si="5"/>
      </c>
      <c r="H97"/>
      <c r="I97"/>
      <c r="J97"/>
      <c r="K97"/>
      <c r="L97"/>
      <c r="M97"/>
      <c r="N97"/>
      <c r="O97"/>
      <c r="P97"/>
      <c r="Q97"/>
      <c r="R97"/>
      <c r="S97"/>
      <c r="T97"/>
      <c r="U97"/>
      <c r="V97"/>
      <c r="W97" s="67">
        <f t="shared" si="3"/>
      </c>
      <c r="X97" s="59">
        <f t="shared" si="4"/>
      </c>
    </row>
    <row r="98" spans="2:24" ht="54.75" customHeight="1">
      <c r="B98" s="48">
        <f t="shared" si="5"/>
      </c>
      <c r="H98"/>
      <c r="I98"/>
      <c r="J98"/>
      <c r="K98"/>
      <c r="L98"/>
      <c r="M98"/>
      <c r="N98"/>
      <c r="O98"/>
      <c r="P98"/>
      <c r="Q98"/>
      <c r="R98"/>
      <c r="S98"/>
      <c r="T98"/>
      <c r="U98"/>
      <c r="V98"/>
      <c r="W98" s="67">
        <f t="shared" si="3"/>
      </c>
      <c r="X98" s="59">
        <f t="shared" si="4"/>
      </c>
    </row>
    <row r="99" spans="2:24" ht="54.75" customHeight="1">
      <c r="B99" s="48">
        <f t="shared" si="5"/>
      </c>
      <c r="H99"/>
      <c r="I99"/>
      <c r="J99"/>
      <c r="K99"/>
      <c r="L99"/>
      <c r="M99"/>
      <c r="N99"/>
      <c r="O99"/>
      <c r="P99"/>
      <c r="Q99"/>
      <c r="R99"/>
      <c r="S99"/>
      <c r="T99"/>
      <c r="U99"/>
      <c r="V99"/>
      <c r="W99" s="67">
        <f t="shared" si="3"/>
      </c>
      <c r="X99" s="59">
        <f t="shared" si="4"/>
      </c>
    </row>
    <row r="100" spans="2:24" ht="54.75" customHeight="1">
      <c r="B100" s="48">
        <f t="shared" si="5"/>
      </c>
      <c r="H100"/>
      <c r="I100"/>
      <c r="J100"/>
      <c r="K100"/>
      <c r="L100"/>
      <c r="M100"/>
      <c r="N100"/>
      <c r="O100"/>
      <c r="P100"/>
      <c r="Q100"/>
      <c r="R100"/>
      <c r="S100"/>
      <c r="T100"/>
      <c r="U100"/>
      <c r="V100"/>
      <c r="W100" s="67">
        <f t="shared" si="3"/>
      </c>
      <c r="X100" s="59">
        <f t="shared" si="4"/>
      </c>
    </row>
    <row r="101" spans="2:24" ht="54.75" customHeight="1">
      <c r="B101" s="48">
        <f t="shared" si="5"/>
      </c>
      <c r="H101"/>
      <c r="I101"/>
      <c r="J101"/>
      <c r="K101"/>
      <c r="L101"/>
      <c r="M101"/>
      <c r="N101"/>
      <c r="O101"/>
      <c r="P101"/>
      <c r="Q101"/>
      <c r="R101"/>
      <c r="S101"/>
      <c r="T101"/>
      <c r="U101"/>
      <c r="V101"/>
      <c r="W101" s="67">
        <f t="shared" si="3"/>
      </c>
      <c r="X101" s="59">
        <f t="shared" si="4"/>
      </c>
    </row>
    <row r="102" spans="2:24" ht="54.75" customHeight="1">
      <c r="B102" s="48">
        <f t="shared" si="5"/>
      </c>
      <c r="H102"/>
      <c r="I102"/>
      <c r="J102"/>
      <c r="K102"/>
      <c r="L102"/>
      <c r="M102"/>
      <c r="N102"/>
      <c r="O102"/>
      <c r="P102"/>
      <c r="Q102"/>
      <c r="R102"/>
      <c r="S102"/>
      <c r="T102"/>
      <c r="U102"/>
      <c r="V102"/>
      <c r="W102" s="67">
        <f t="shared" si="3"/>
      </c>
      <c r="X102" s="59">
        <f t="shared" si="4"/>
      </c>
    </row>
    <row r="103" spans="2:24" ht="54.75" customHeight="1">
      <c r="B103" s="48">
        <f t="shared" si="5"/>
      </c>
      <c r="H103"/>
      <c r="I103"/>
      <c r="J103"/>
      <c r="K103"/>
      <c r="L103"/>
      <c r="M103"/>
      <c r="N103"/>
      <c r="O103"/>
      <c r="P103"/>
      <c r="Q103"/>
      <c r="R103"/>
      <c r="S103"/>
      <c r="T103"/>
      <c r="U103"/>
      <c r="V103"/>
      <c r="W103" s="67">
        <f t="shared" si="3"/>
      </c>
      <c r="X103" s="59">
        <f t="shared" si="4"/>
      </c>
    </row>
    <row r="104" spans="2:24" ht="54.75" customHeight="1">
      <c r="B104" s="48">
        <f t="shared" si="5"/>
      </c>
      <c r="H104"/>
      <c r="I104"/>
      <c r="J104"/>
      <c r="K104"/>
      <c r="L104"/>
      <c r="M104"/>
      <c r="N104"/>
      <c r="O104"/>
      <c r="P104"/>
      <c r="Q104"/>
      <c r="R104"/>
      <c r="S104"/>
      <c r="T104"/>
      <c r="U104"/>
      <c r="V104"/>
      <c r="W104" s="67">
        <f t="shared" si="3"/>
      </c>
      <c r="X104" s="59">
        <f t="shared" si="4"/>
      </c>
    </row>
    <row r="105" spans="2:24" ht="54.75" customHeight="1">
      <c r="B105" s="48">
        <f t="shared" si="5"/>
      </c>
      <c r="H105"/>
      <c r="I105"/>
      <c r="J105"/>
      <c r="K105"/>
      <c r="L105"/>
      <c r="M105"/>
      <c r="N105"/>
      <c r="O105"/>
      <c r="P105"/>
      <c r="Q105"/>
      <c r="R105"/>
      <c r="S105"/>
      <c r="T105"/>
      <c r="U105"/>
      <c r="V105"/>
      <c r="W105" s="67">
        <f t="shared" si="3"/>
      </c>
      <c r="X105" s="59">
        <f t="shared" si="4"/>
      </c>
    </row>
    <row r="106" spans="2:24" ht="54.75" customHeight="1">
      <c r="B106" s="48">
        <f t="shared" si="5"/>
      </c>
      <c r="H106"/>
      <c r="I106"/>
      <c r="J106"/>
      <c r="K106"/>
      <c r="L106"/>
      <c r="M106"/>
      <c r="N106"/>
      <c r="O106"/>
      <c r="P106"/>
      <c r="Q106"/>
      <c r="R106"/>
      <c r="S106"/>
      <c r="T106"/>
      <c r="U106"/>
      <c r="V106"/>
      <c r="W106" s="67">
        <f t="shared" si="3"/>
      </c>
      <c r="X106" s="59">
        <f t="shared" si="4"/>
      </c>
    </row>
    <row r="107" spans="2:24" ht="54.75" customHeight="1">
      <c r="B107" s="48">
        <f t="shared" si="5"/>
      </c>
      <c r="H107"/>
      <c r="I107"/>
      <c r="J107"/>
      <c r="K107"/>
      <c r="L107"/>
      <c r="M107"/>
      <c r="N107"/>
      <c r="O107"/>
      <c r="P107"/>
      <c r="Q107"/>
      <c r="R107"/>
      <c r="S107"/>
      <c r="T107"/>
      <c r="U107"/>
      <c r="V107"/>
      <c r="W107" s="67">
        <f t="shared" si="3"/>
      </c>
      <c r="X107" s="59">
        <f t="shared" si="4"/>
      </c>
    </row>
    <row r="108" spans="2:24" ht="54.75" customHeight="1">
      <c r="B108" s="48">
        <f t="shared" si="5"/>
      </c>
      <c r="H108"/>
      <c r="I108"/>
      <c r="J108"/>
      <c r="K108"/>
      <c r="L108"/>
      <c r="M108"/>
      <c r="N108"/>
      <c r="O108"/>
      <c r="P108"/>
      <c r="Q108"/>
      <c r="R108"/>
      <c r="S108"/>
      <c r="T108"/>
      <c r="U108"/>
      <c r="V108"/>
      <c r="W108" s="67">
        <f t="shared" si="3"/>
      </c>
      <c r="X108" s="59">
        <f t="shared" si="4"/>
      </c>
    </row>
    <row r="109" spans="2:24" ht="54.75" customHeight="1">
      <c r="B109" s="48">
        <f t="shared" si="5"/>
      </c>
      <c r="H109"/>
      <c r="I109"/>
      <c r="J109"/>
      <c r="K109"/>
      <c r="L109"/>
      <c r="M109"/>
      <c r="N109"/>
      <c r="O109"/>
      <c r="P109"/>
      <c r="Q109"/>
      <c r="R109"/>
      <c r="S109"/>
      <c r="T109"/>
      <c r="U109"/>
      <c r="V109"/>
      <c r="W109" s="67">
        <f t="shared" si="3"/>
      </c>
      <c r="X109" s="59">
        <f t="shared" si="4"/>
      </c>
    </row>
    <row r="110" spans="2:24" ht="54.75" customHeight="1">
      <c r="B110" s="48">
        <f t="shared" si="5"/>
      </c>
      <c r="H110"/>
      <c r="I110"/>
      <c r="J110"/>
      <c r="K110"/>
      <c r="L110"/>
      <c r="M110"/>
      <c r="N110"/>
      <c r="O110"/>
      <c r="P110"/>
      <c r="Q110"/>
      <c r="R110"/>
      <c r="S110"/>
      <c r="T110"/>
      <c r="U110"/>
      <c r="V110"/>
      <c r="W110" s="67">
        <f t="shared" si="3"/>
      </c>
      <c r="X110" s="59">
        <f t="shared" si="4"/>
      </c>
    </row>
    <row r="111" spans="2:24" ht="54.75" customHeight="1">
      <c r="B111" s="48">
        <f t="shared" si="5"/>
      </c>
      <c r="H111"/>
      <c r="I111"/>
      <c r="J111"/>
      <c r="K111"/>
      <c r="L111"/>
      <c r="M111"/>
      <c r="N111"/>
      <c r="O111"/>
      <c r="P111"/>
      <c r="Q111"/>
      <c r="R111"/>
      <c r="S111"/>
      <c r="T111"/>
      <c r="U111"/>
      <c r="V111"/>
      <c r="W111" s="67">
        <f t="shared" si="3"/>
      </c>
      <c r="X111" s="59">
        <f t="shared" si="4"/>
      </c>
    </row>
    <row r="112" spans="2:24" ht="54.75" customHeight="1">
      <c r="B112" s="48">
        <f t="shared" si="5"/>
      </c>
      <c r="H112"/>
      <c r="I112"/>
      <c r="J112"/>
      <c r="K112"/>
      <c r="L112"/>
      <c r="M112"/>
      <c r="N112"/>
      <c r="O112"/>
      <c r="P112"/>
      <c r="Q112"/>
      <c r="R112"/>
      <c r="S112"/>
      <c r="T112"/>
      <c r="U112"/>
      <c r="V112"/>
      <c r="W112" s="67">
        <f t="shared" si="3"/>
      </c>
      <c r="X112" s="59">
        <f t="shared" si="4"/>
      </c>
    </row>
    <row r="113" spans="2:24" ht="54.75" customHeight="1">
      <c r="B113" s="48">
        <f t="shared" si="5"/>
      </c>
      <c r="H113"/>
      <c r="I113"/>
      <c r="J113"/>
      <c r="K113"/>
      <c r="L113"/>
      <c r="M113"/>
      <c r="N113"/>
      <c r="O113"/>
      <c r="P113"/>
      <c r="Q113"/>
      <c r="R113"/>
      <c r="S113"/>
      <c r="T113"/>
      <c r="U113"/>
      <c r="V113"/>
      <c r="W113" s="67">
        <f t="shared" si="3"/>
      </c>
      <c r="X113" s="59">
        <f t="shared" si="4"/>
      </c>
    </row>
    <row r="114" spans="2:24" ht="54.75" customHeight="1">
      <c r="B114" s="48">
        <f t="shared" si="5"/>
      </c>
      <c r="H114"/>
      <c r="I114"/>
      <c r="J114"/>
      <c r="K114"/>
      <c r="L114"/>
      <c r="M114"/>
      <c r="N114"/>
      <c r="O114"/>
      <c r="P114"/>
      <c r="Q114"/>
      <c r="R114"/>
      <c r="S114"/>
      <c r="T114"/>
      <c r="U114"/>
      <c r="V114"/>
      <c r="W114" s="67">
        <f t="shared" si="3"/>
      </c>
      <c r="X114" s="59">
        <f t="shared" si="4"/>
      </c>
    </row>
    <row r="115" spans="2:24" ht="54.75" customHeight="1">
      <c r="B115" s="48">
        <f t="shared" si="5"/>
      </c>
      <c r="H115"/>
      <c r="I115"/>
      <c r="J115"/>
      <c r="K115"/>
      <c r="L115"/>
      <c r="M115"/>
      <c r="N115"/>
      <c r="O115"/>
      <c r="P115"/>
      <c r="Q115"/>
      <c r="R115"/>
      <c r="S115"/>
      <c r="T115"/>
      <c r="U115"/>
      <c r="V115"/>
      <c r="W115" s="67">
        <f t="shared" si="3"/>
      </c>
      <c r="X115" s="59">
        <f t="shared" si="4"/>
      </c>
    </row>
    <row r="116" spans="2:24" ht="54.75" customHeight="1">
      <c r="B116" s="48">
        <f t="shared" si="5"/>
      </c>
      <c r="H116"/>
      <c r="I116"/>
      <c r="J116"/>
      <c r="K116"/>
      <c r="L116"/>
      <c r="M116"/>
      <c r="N116"/>
      <c r="O116"/>
      <c r="P116"/>
      <c r="Q116"/>
      <c r="R116"/>
      <c r="S116"/>
      <c r="T116"/>
      <c r="U116"/>
      <c r="V116"/>
      <c r="W116" s="67">
        <f t="shared" si="3"/>
      </c>
      <c r="X116" s="59">
        <f t="shared" si="4"/>
      </c>
    </row>
    <row r="117" spans="2:24" ht="54.75" customHeight="1">
      <c r="B117" s="48">
        <f t="shared" si="5"/>
      </c>
      <c r="H117"/>
      <c r="I117"/>
      <c r="J117"/>
      <c r="K117"/>
      <c r="L117"/>
      <c r="M117"/>
      <c r="N117"/>
      <c r="O117"/>
      <c r="P117"/>
      <c r="Q117"/>
      <c r="R117"/>
      <c r="S117"/>
      <c r="T117"/>
      <c r="U117"/>
      <c r="V117"/>
      <c r="W117" s="67">
        <f t="shared" si="3"/>
      </c>
      <c r="X117" s="59">
        <f t="shared" si="4"/>
      </c>
    </row>
    <row r="118" spans="2:24" ht="54.75" customHeight="1">
      <c r="B118" s="48">
        <f t="shared" si="5"/>
      </c>
      <c r="H118"/>
      <c r="I118"/>
      <c r="J118"/>
      <c r="K118"/>
      <c r="L118"/>
      <c r="M118"/>
      <c r="N118"/>
      <c r="O118"/>
      <c r="P118"/>
      <c r="Q118"/>
      <c r="R118"/>
      <c r="S118"/>
      <c r="T118"/>
      <c r="U118"/>
      <c r="V118"/>
      <c r="W118" s="67">
        <f t="shared" si="3"/>
      </c>
      <c r="X118" s="59">
        <f t="shared" si="4"/>
      </c>
    </row>
    <row r="119" spans="2:24" ht="54.75" customHeight="1">
      <c r="B119" s="48">
        <f t="shared" si="5"/>
      </c>
      <c r="H119"/>
      <c r="I119"/>
      <c r="J119"/>
      <c r="K119"/>
      <c r="L119"/>
      <c r="M119"/>
      <c r="N119"/>
      <c r="O119"/>
      <c r="P119"/>
      <c r="Q119"/>
      <c r="R119"/>
      <c r="S119"/>
      <c r="T119"/>
      <c r="U119"/>
      <c r="V119"/>
      <c r="W119" s="67">
        <f t="shared" si="3"/>
      </c>
      <c r="X119" s="59">
        <f t="shared" si="4"/>
      </c>
    </row>
    <row r="120" spans="2:24" ht="54.75" customHeight="1">
      <c r="B120" s="48">
        <f t="shared" si="5"/>
      </c>
      <c r="H120"/>
      <c r="I120"/>
      <c r="J120"/>
      <c r="K120"/>
      <c r="L120"/>
      <c r="M120"/>
      <c r="N120"/>
      <c r="O120"/>
      <c r="P120"/>
      <c r="Q120"/>
      <c r="R120"/>
      <c r="S120"/>
      <c r="T120"/>
      <c r="U120"/>
      <c r="V120"/>
      <c r="W120" s="67">
        <f t="shared" si="3"/>
      </c>
      <c r="X120" s="59">
        <f t="shared" si="4"/>
      </c>
    </row>
    <row r="121" spans="2:24" ht="54.75" customHeight="1">
      <c r="B121" s="48">
        <f t="shared" si="5"/>
      </c>
      <c r="H121"/>
      <c r="I121"/>
      <c r="J121"/>
      <c r="K121"/>
      <c r="L121"/>
      <c r="M121"/>
      <c r="N121"/>
      <c r="O121"/>
      <c r="P121"/>
      <c r="Q121"/>
      <c r="R121"/>
      <c r="S121"/>
      <c r="T121"/>
      <c r="U121"/>
      <c r="V121"/>
      <c r="W121" s="67">
        <f t="shared" si="3"/>
      </c>
      <c r="X121" s="59">
        <f t="shared" si="4"/>
      </c>
    </row>
    <row r="122" spans="2:24" ht="54.75" customHeight="1">
      <c r="B122" s="48">
        <f t="shared" si="5"/>
      </c>
      <c r="H122"/>
      <c r="I122"/>
      <c r="J122"/>
      <c r="K122"/>
      <c r="L122"/>
      <c r="M122"/>
      <c r="N122"/>
      <c r="O122"/>
      <c r="P122"/>
      <c r="Q122"/>
      <c r="R122"/>
      <c r="S122"/>
      <c r="T122"/>
      <c r="U122"/>
      <c r="V122"/>
      <c r="W122" s="67">
        <f t="shared" si="3"/>
      </c>
      <c r="X122" s="59">
        <f t="shared" si="4"/>
      </c>
    </row>
    <row r="123" spans="2:24" ht="54.75" customHeight="1">
      <c r="B123" s="48">
        <f t="shared" si="5"/>
      </c>
      <c r="H123"/>
      <c r="I123"/>
      <c r="J123"/>
      <c r="K123"/>
      <c r="L123"/>
      <c r="M123"/>
      <c r="N123"/>
      <c r="O123"/>
      <c r="P123"/>
      <c r="Q123"/>
      <c r="R123"/>
      <c r="S123"/>
      <c r="T123"/>
      <c r="U123"/>
      <c r="V123"/>
      <c r="W123" s="67">
        <f t="shared" si="3"/>
      </c>
      <c r="X123" s="59">
        <f t="shared" si="4"/>
      </c>
    </row>
    <row r="124" spans="2:24" ht="54.75" customHeight="1">
      <c r="B124" s="48">
        <f t="shared" si="5"/>
      </c>
      <c r="H124"/>
      <c r="I124"/>
      <c r="J124"/>
      <c r="K124"/>
      <c r="L124"/>
      <c r="M124"/>
      <c r="N124"/>
      <c r="O124"/>
      <c r="P124"/>
      <c r="Q124"/>
      <c r="R124"/>
      <c r="S124"/>
      <c r="T124"/>
      <c r="U124"/>
      <c r="V124"/>
      <c r="W124" s="67">
        <f t="shared" si="3"/>
      </c>
      <c r="X124" s="59">
        <f t="shared" si="4"/>
      </c>
    </row>
    <row r="125" spans="2:24" ht="54.75" customHeight="1">
      <c r="B125" s="48">
        <f t="shared" si="5"/>
      </c>
      <c r="H125"/>
      <c r="I125"/>
      <c r="J125"/>
      <c r="K125"/>
      <c r="L125"/>
      <c r="M125"/>
      <c r="N125"/>
      <c r="O125"/>
      <c r="P125"/>
      <c r="Q125"/>
      <c r="R125"/>
      <c r="S125"/>
      <c r="T125"/>
      <c r="U125"/>
      <c r="V125"/>
      <c r="W125" s="67">
        <f t="shared" si="3"/>
      </c>
      <c r="X125" s="59">
        <f t="shared" si="4"/>
      </c>
    </row>
    <row r="126" spans="2:24" ht="54.75" customHeight="1">
      <c r="B126" s="48">
        <f t="shared" si="5"/>
      </c>
      <c r="H126"/>
      <c r="I126"/>
      <c r="J126"/>
      <c r="K126"/>
      <c r="L126"/>
      <c r="M126"/>
      <c r="N126"/>
      <c r="O126"/>
      <c r="P126"/>
      <c r="Q126"/>
      <c r="R126"/>
      <c r="S126"/>
      <c r="T126"/>
      <c r="U126"/>
      <c r="V126"/>
      <c r="W126" s="67">
        <f t="shared" si="3"/>
      </c>
      <c r="X126" s="59">
        <f t="shared" si="4"/>
      </c>
    </row>
    <row r="127" spans="2:24" ht="54.75" customHeight="1">
      <c r="B127" s="48">
        <f t="shared" si="5"/>
      </c>
      <c r="H127"/>
      <c r="I127"/>
      <c r="J127"/>
      <c r="K127"/>
      <c r="L127"/>
      <c r="M127"/>
      <c r="N127"/>
      <c r="O127"/>
      <c r="P127"/>
      <c r="Q127"/>
      <c r="R127"/>
      <c r="S127"/>
      <c r="T127"/>
      <c r="U127"/>
      <c r="V127"/>
      <c r="W127" s="67">
        <f t="shared" si="3"/>
      </c>
      <c r="X127" s="59">
        <f t="shared" si="4"/>
      </c>
    </row>
    <row r="128" spans="2:24" ht="54.75" customHeight="1">
      <c r="B128" s="48">
        <f t="shared" si="5"/>
      </c>
      <c r="H128"/>
      <c r="I128"/>
      <c r="J128"/>
      <c r="K128"/>
      <c r="L128"/>
      <c r="M128"/>
      <c r="N128"/>
      <c r="O128"/>
      <c r="P128"/>
      <c r="Q128"/>
      <c r="R128"/>
      <c r="S128"/>
      <c r="T128"/>
      <c r="U128"/>
      <c r="V128"/>
      <c r="W128" s="67">
        <f t="shared" si="3"/>
      </c>
      <c r="X128" s="59">
        <f t="shared" si="4"/>
      </c>
    </row>
    <row r="129" spans="2:24" ht="54.75" customHeight="1">
      <c r="B129" s="48">
        <f t="shared" si="5"/>
      </c>
      <c r="H129"/>
      <c r="I129"/>
      <c r="J129"/>
      <c r="K129"/>
      <c r="L129"/>
      <c r="M129"/>
      <c r="N129"/>
      <c r="O129"/>
      <c r="P129"/>
      <c r="Q129"/>
      <c r="R129"/>
      <c r="S129"/>
      <c r="T129"/>
      <c r="U129"/>
      <c r="V129"/>
      <c r="W129" s="67">
        <f t="shared" si="3"/>
      </c>
      <c r="X129" s="59">
        <f t="shared" si="4"/>
      </c>
    </row>
    <row r="130" spans="2:24" ht="54.75" customHeight="1">
      <c r="B130" s="48">
        <f t="shared" si="5"/>
      </c>
      <c r="H130"/>
      <c r="I130"/>
      <c r="J130"/>
      <c r="K130"/>
      <c r="L130"/>
      <c r="M130"/>
      <c r="N130"/>
      <c r="O130"/>
      <c r="P130"/>
      <c r="Q130"/>
      <c r="R130"/>
      <c r="S130"/>
      <c r="T130"/>
      <c r="U130"/>
      <c r="V130"/>
      <c r="W130" s="67">
        <f t="shared" si="3"/>
      </c>
      <c r="X130" s="59">
        <f t="shared" si="4"/>
      </c>
    </row>
    <row r="131" spans="2:24" ht="54.75" customHeight="1">
      <c r="B131" s="48">
        <f t="shared" si="5"/>
      </c>
      <c r="H131"/>
      <c r="I131"/>
      <c r="J131"/>
      <c r="K131"/>
      <c r="L131"/>
      <c r="M131"/>
      <c r="N131"/>
      <c r="O131"/>
      <c r="P131"/>
      <c r="Q131"/>
      <c r="R131"/>
      <c r="S131"/>
      <c r="T131"/>
      <c r="U131"/>
      <c r="V131"/>
      <c r="W131" s="67">
        <f t="shared" si="3"/>
      </c>
      <c r="X131" s="59">
        <f t="shared" si="4"/>
      </c>
    </row>
    <row r="132" spans="2:24" ht="54.75" customHeight="1">
      <c r="B132" s="48">
        <f t="shared" si="5"/>
      </c>
      <c r="H132"/>
      <c r="I132"/>
      <c r="J132"/>
      <c r="K132"/>
      <c r="L132"/>
      <c r="M132"/>
      <c r="N132"/>
      <c r="O132"/>
      <c r="P132"/>
      <c r="Q132"/>
      <c r="R132"/>
      <c r="S132"/>
      <c r="T132"/>
      <c r="U132"/>
      <c r="V132"/>
      <c r="W132" s="67">
        <f t="shared" si="3"/>
      </c>
      <c r="X132" s="59">
        <f t="shared" si="4"/>
      </c>
    </row>
    <row r="133" spans="2:24" ht="54.75" customHeight="1">
      <c r="B133" s="48">
        <f t="shared" si="5"/>
      </c>
      <c r="H133"/>
      <c r="I133"/>
      <c r="J133"/>
      <c r="K133"/>
      <c r="L133"/>
      <c r="M133"/>
      <c r="N133"/>
      <c r="O133"/>
      <c r="P133"/>
      <c r="Q133"/>
      <c r="R133"/>
      <c r="S133"/>
      <c r="T133"/>
      <c r="U133"/>
      <c r="V133"/>
      <c r="W133" s="67">
        <f t="shared" si="3"/>
      </c>
      <c r="X133" s="59">
        <f t="shared" si="4"/>
      </c>
    </row>
    <row r="134" spans="2:24" ht="54.75" customHeight="1">
      <c r="B134" s="48">
        <f t="shared" si="5"/>
      </c>
      <c r="H134"/>
      <c r="I134"/>
      <c r="J134"/>
      <c r="K134"/>
      <c r="L134"/>
      <c r="M134"/>
      <c r="N134"/>
      <c r="O134"/>
      <c r="P134"/>
      <c r="Q134"/>
      <c r="R134"/>
      <c r="S134"/>
      <c r="T134"/>
      <c r="U134"/>
      <c r="V134"/>
      <c r="W134" s="67">
        <f t="shared" si="3"/>
      </c>
      <c r="X134" s="59">
        <f t="shared" si="4"/>
      </c>
    </row>
    <row r="135" spans="2:24" ht="54.75" customHeight="1">
      <c r="B135" s="48">
        <f t="shared" si="5"/>
      </c>
      <c r="H135"/>
      <c r="I135"/>
      <c r="J135"/>
      <c r="K135"/>
      <c r="L135"/>
      <c r="M135"/>
      <c r="N135"/>
      <c r="O135"/>
      <c r="P135"/>
      <c r="Q135"/>
      <c r="R135"/>
      <c r="S135"/>
      <c r="T135"/>
      <c r="U135"/>
      <c r="V135"/>
      <c r="W135" s="67">
        <f t="shared" si="3"/>
      </c>
      <c r="X135" s="59">
        <f t="shared" si="4"/>
      </c>
    </row>
    <row r="136" spans="2:24" ht="54.75" customHeight="1">
      <c r="B136" s="48">
        <f t="shared" si="5"/>
      </c>
      <c r="H136"/>
      <c r="I136"/>
      <c r="J136"/>
      <c r="K136"/>
      <c r="L136"/>
      <c r="M136"/>
      <c r="N136"/>
      <c r="O136"/>
      <c r="P136"/>
      <c r="Q136"/>
      <c r="R136"/>
      <c r="S136"/>
      <c r="T136"/>
      <c r="U136"/>
      <c r="V136"/>
      <c r="W136" s="67">
        <f t="shared" si="3"/>
      </c>
      <c r="X136" s="59">
        <f t="shared" si="4"/>
      </c>
    </row>
    <row r="137" spans="2:24" ht="54.75" customHeight="1">
      <c r="B137" s="48">
        <f t="shared" si="5"/>
      </c>
      <c r="H137"/>
      <c r="I137"/>
      <c r="J137"/>
      <c r="K137"/>
      <c r="L137"/>
      <c r="M137"/>
      <c r="N137"/>
      <c r="O137"/>
      <c r="P137"/>
      <c r="Q137"/>
      <c r="R137"/>
      <c r="S137"/>
      <c r="T137"/>
      <c r="U137"/>
      <c r="V137"/>
      <c r="W137" s="67">
        <f t="shared" si="3"/>
      </c>
      <c r="X137" s="59">
        <f t="shared" si="4"/>
      </c>
    </row>
    <row r="138" spans="2:24" ht="54.75" customHeight="1">
      <c r="B138" s="48">
        <f t="shared" si="5"/>
      </c>
      <c r="H138"/>
      <c r="I138"/>
      <c r="J138"/>
      <c r="K138"/>
      <c r="L138"/>
      <c r="M138"/>
      <c r="N138"/>
      <c r="O138"/>
      <c r="P138"/>
      <c r="Q138"/>
      <c r="R138"/>
      <c r="S138"/>
      <c r="T138"/>
      <c r="U138"/>
      <c r="V138"/>
      <c r="W138" s="67">
        <f t="shared" si="3"/>
      </c>
      <c r="X138" s="59">
        <f t="shared" si="4"/>
      </c>
    </row>
    <row r="139" spans="2:24" ht="54.75" customHeight="1">
      <c r="B139" s="48">
        <f t="shared" si="5"/>
      </c>
      <c r="H139"/>
      <c r="I139"/>
      <c r="J139"/>
      <c r="K139"/>
      <c r="L139"/>
      <c r="M139"/>
      <c r="N139"/>
      <c r="O139"/>
      <c r="P139"/>
      <c r="Q139"/>
      <c r="R139"/>
      <c r="S139"/>
      <c r="T139"/>
      <c r="U139"/>
      <c r="V139"/>
      <c r="W139" s="67">
        <f t="shared" si="3"/>
      </c>
      <c r="X139" s="59">
        <f t="shared" si="4"/>
      </c>
    </row>
    <row r="140" spans="2:24" ht="54.75" customHeight="1">
      <c r="B140" s="48">
        <f t="shared" si="5"/>
      </c>
      <c r="H140"/>
      <c r="I140"/>
      <c r="J140"/>
      <c r="K140"/>
      <c r="L140"/>
      <c r="M140"/>
      <c r="N140"/>
      <c r="O140"/>
      <c r="P140"/>
      <c r="Q140"/>
      <c r="R140"/>
      <c r="S140"/>
      <c r="T140"/>
      <c r="U140"/>
      <c r="V140"/>
      <c r="W140" s="67">
        <f t="shared" si="3"/>
      </c>
      <c r="X140" s="59">
        <f t="shared" si="4"/>
      </c>
    </row>
    <row r="141" spans="2:24" ht="54.75" customHeight="1">
      <c r="B141" s="48">
        <f t="shared" si="5"/>
      </c>
      <c r="H141"/>
      <c r="I141"/>
      <c r="J141"/>
      <c r="K141"/>
      <c r="L141"/>
      <c r="M141"/>
      <c r="N141"/>
      <c r="O141"/>
      <c r="P141"/>
      <c r="Q141"/>
      <c r="R141"/>
      <c r="S141"/>
      <c r="T141"/>
      <c r="U141"/>
      <c r="V141"/>
      <c r="W141" s="67">
        <f t="shared" si="3"/>
      </c>
      <c r="X141" s="59">
        <f t="shared" si="4"/>
      </c>
    </row>
    <row r="142" spans="2:24" ht="54.75" customHeight="1">
      <c r="B142" s="48">
        <f t="shared" si="5"/>
      </c>
      <c r="H142"/>
      <c r="I142"/>
      <c r="J142"/>
      <c r="K142"/>
      <c r="L142"/>
      <c r="M142"/>
      <c r="N142"/>
      <c r="O142"/>
      <c r="P142"/>
      <c r="Q142"/>
      <c r="R142"/>
      <c r="S142"/>
      <c r="T142"/>
      <c r="U142"/>
      <c r="V142"/>
      <c r="W142" s="67">
        <f t="shared" si="3"/>
      </c>
      <c r="X142" s="59">
        <f t="shared" si="4"/>
      </c>
    </row>
    <row r="143" spans="2:24" ht="54.75" customHeight="1">
      <c r="B143" s="48">
        <f t="shared" si="5"/>
      </c>
      <c r="H143"/>
      <c r="I143"/>
      <c r="J143"/>
      <c r="K143"/>
      <c r="L143"/>
      <c r="M143"/>
      <c r="N143"/>
      <c r="O143"/>
      <c r="P143"/>
      <c r="Q143"/>
      <c r="R143"/>
      <c r="S143"/>
      <c r="T143"/>
      <c r="U143"/>
      <c r="V143"/>
      <c r="W143" s="67">
        <f t="shared" si="3"/>
      </c>
      <c r="X143" s="59">
        <f t="shared" si="4"/>
      </c>
    </row>
    <row r="144" spans="2:24" ht="54.75" customHeight="1">
      <c r="B144" s="48">
        <f t="shared" si="5"/>
      </c>
      <c r="H144"/>
      <c r="I144"/>
      <c r="J144"/>
      <c r="K144"/>
      <c r="L144"/>
      <c r="M144"/>
      <c r="N144"/>
      <c r="O144"/>
      <c r="P144"/>
      <c r="Q144"/>
      <c r="R144"/>
      <c r="S144"/>
      <c r="T144"/>
      <c r="U144"/>
      <c r="V144"/>
      <c r="W144" s="67">
        <f t="shared" si="3"/>
      </c>
      <c r="X144" s="59">
        <f t="shared" si="4"/>
      </c>
    </row>
    <row r="145" spans="2:24" ht="54.75" customHeight="1">
      <c r="B145" s="48">
        <f t="shared" si="5"/>
      </c>
      <c r="H145"/>
      <c r="I145"/>
      <c r="J145"/>
      <c r="K145"/>
      <c r="L145"/>
      <c r="M145"/>
      <c r="N145"/>
      <c r="O145"/>
      <c r="P145"/>
      <c r="Q145"/>
      <c r="R145"/>
      <c r="S145"/>
      <c r="T145"/>
      <c r="U145"/>
      <c r="V145"/>
      <c r="W145" s="67">
        <f t="shared" si="3"/>
      </c>
      <c r="X145" s="59">
        <f t="shared" si="4"/>
      </c>
    </row>
    <row r="146" spans="2:24" ht="54.75" customHeight="1">
      <c r="B146" s="48">
        <f t="shared" si="5"/>
      </c>
      <c r="H146"/>
      <c r="I146"/>
      <c r="J146"/>
      <c r="K146"/>
      <c r="L146"/>
      <c r="M146"/>
      <c r="N146"/>
      <c r="O146"/>
      <c r="P146"/>
      <c r="Q146"/>
      <c r="R146"/>
      <c r="S146"/>
      <c r="T146"/>
      <c r="U146"/>
      <c r="V146"/>
      <c r="W146" s="67">
        <f t="shared" si="3"/>
      </c>
      <c r="X146" s="59">
        <f t="shared" si="4"/>
      </c>
    </row>
    <row r="147" spans="2:24" ht="54.75" customHeight="1">
      <c r="B147" s="48">
        <f t="shared" si="5"/>
      </c>
      <c r="H147"/>
      <c r="I147"/>
      <c r="J147"/>
      <c r="K147"/>
      <c r="L147"/>
      <c r="M147"/>
      <c r="N147"/>
      <c r="O147"/>
      <c r="P147"/>
      <c r="Q147"/>
      <c r="R147"/>
      <c r="S147"/>
      <c r="T147"/>
      <c r="U147"/>
      <c r="V147"/>
      <c r="W147" s="67">
        <f t="shared" si="3"/>
      </c>
      <c r="X147" s="59">
        <f t="shared" si="4"/>
      </c>
    </row>
    <row r="148" spans="2:24" ht="54.75" customHeight="1">
      <c r="B148" s="48">
        <f t="shared" si="5"/>
      </c>
      <c r="H148"/>
      <c r="I148"/>
      <c r="J148"/>
      <c r="K148"/>
      <c r="L148"/>
      <c r="M148"/>
      <c r="N148"/>
      <c r="O148"/>
      <c r="P148"/>
      <c r="Q148"/>
      <c r="R148"/>
      <c r="S148"/>
      <c r="T148"/>
      <c r="U148"/>
      <c r="V148"/>
      <c r="W148" s="67">
        <f t="shared" si="3"/>
      </c>
      <c r="X148" s="59">
        <f t="shared" si="4"/>
      </c>
    </row>
    <row r="149" spans="2:24" ht="54.75" customHeight="1">
      <c r="B149" s="48">
        <f t="shared" si="5"/>
      </c>
      <c r="H149"/>
      <c r="I149"/>
      <c r="J149"/>
      <c r="K149"/>
      <c r="L149"/>
      <c r="M149"/>
      <c r="N149"/>
      <c r="O149"/>
      <c r="P149"/>
      <c r="Q149"/>
      <c r="R149"/>
      <c r="S149"/>
      <c r="T149"/>
      <c r="U149"/>
      <c r="V149"/>
      <c r="W149" s="67">
        <f t="shared" si="3"/>
      </c>
      <c r="X149" s="59">
        <f t="shared" si="4"/>
      </c>
    </row>
    <row r="150" spans="2:24" ht="54.75" customHeight="1">
      <c r="B150" s="48">
        <f t="shared" si="5"/>
      </c>
      <c r="H150"/>
      <c r="I150"/>
      <c r="J150"/>
      <c r="K150"/>
      <c r="L150"/>
      <c r="M150"/>
      <c r="N150"/>
      <c r="O150"/>
      <c r="P150"/>
      <c r="Q150"/>
      <c r="R150"/>
      <c r="S150"/>
      <c r="T150"/>
      <c r="U150"/>
      <c r="V150"/>
      <c r="W150" s="67">
        <f t="shared" si="3"/>
      </c>
      <c r="X150" s="59">
        <f t="shared" si="4"/>
      </c>
    </row>
    <row r="151" spans="2:24" ht="54.75" customHeight="1">
      <c r="B151" s="48">
        <f t="shared" si="5"/>
      </c>
      <c r="H151"/>
      <c r="I151"/>
      <c r="J151"/>
      <c r="K151"/>
      <c r="L151"/>
      <c r="M151"/>
      <c r="N151"/>
      <c r="O151"/>
      <c r="P151"/>
      <c r="Q151"/>
      <c r="R151"/>
      <c r="S151"/>
      <c r="T151"/>
      <c r="U151"/>
      <c r="V151"/>
      <c r="W151" s="67">
        <f t="shared" si="3"/>
      </c>
      <c r="X151" s="59">
        <f t="shared" si="4"/>
      </c>
    </row>
    <row r="152" spans="2:24" ht="54.75" customHeight="1">
      <c r="B152" s="48">
        <f t="shared" si="5"/>
      </c>
      <c r="H152"/>
      <c r="I152"/>
      <c r="J152"/>
      <c r="K152"/>
      <c r="L152"/>
      <c r="M152"/>
      <c r="N152"/>
      <c r="O152"/>
      <c r="P152"/>
      <c r="Q152"/>
      <c r="R152"/>
      <c r="S152"/>
      <c r="T152"/>
      <c r="U152"/>
      <c r="V152"/>
      <c r="W152" s="67">
        <f aca="true" t="shared" si="6" ref="W152:W215">IF(C152="","",IF(ISBLANK(VLOOKUP(C152,PlayerData,9,FALSE)),"",VLOOKUP(C152,PlayerData,9,FALSE)))</f>
      </c>
      <c r="X152" s="59">
        <f aca="true" t="shared" si="7" ref="X152:X215">IF(ISBLANK($C152),"",VLOOKUP($C152,PlayerData,62,FALSE))</f>
      </c>
    </row>
    <row r="153" spans="2:24" ht="54.75" customHeight="1">
      <c r="B153" s="48">
        <f aca="true" t="shared" si="8" ref="B153:B216">IF(ISBLANK(C153),"",B152+1)</f>
      </c>
      <c r="H153"/>
      <c r="I153"/>
      <c r="J153"/>
      <c r="K153"/>
      <c r="L153"/>
      <c r="M153"/>
      <c r="N153"/>
      <c r="O153"/>
      <c r="P153"/>
      <c r="Q153"/>
      <c r="R153"/>
      <c r="S153"/>
      <c r="T153"/>
      <c r="U153"/>
      <c r="V153"/>
      <c r="W153" s="67">
        <f t="shared" si="6"/>
      </c>
      <c r="X153" s="59">
        <f t="shared" si="7"/>
      </c>
    </row>
    <row r="154" spans="2:24" ht="54.75" customHeight="1">
      <c r="B154" s="48">
        <f t="shared" si="8"/>
      </c>
      <c r="H154"/>
      <c r="I154"/>
      <c r="J154"/>
      <c r="K154"/>
      <c r="L154"/>
      <c r="M154"/>
      <c r="N154"/>
      <c r="O154"/>
      <c r="P154"/>
      <c r="Q154"/>
      <c r="R154"/>
      <c r="S154"/>
      <c r="T154"/>
      <c r="U154"/>
      <c r="V154"/>
      <c r="W154" s="67">
        <f t="shared" si="6"/>
      </c>
      <c r="X154" s="59">
        <f t="shared" si="7"/>
      </c>
    </row>
    <row r="155" spans="2:24" ht="54.75" customHeight="1">
      <c r="B155" s="48">
        <f t="shared" si="8"/>
      </c>
      <c r="H155"/>
      <c r="I155"/>
      <c r="J155"/>
      <c r="K155"/>
      <c r="L155"/>
      <c r="M155"/>
      <c r="N155"/>
      <c r="O155"/>
      <c r="P155"/>
      <c r="Q155"/>
      <c r="R155"/>
      <c r="S155"/>
      <c r="T155"/>
      <c r="U155"/>
      <c r="V155"/>
      <c r="W155" s="67">
        <f t="shared" si="6"/>
      </c>
      <c r="X155" s="59">
        <f t="shared" si="7"/>
      </c>
    </row>
    <row r="156" spans="2:24" ht="54.75" customHeight="1">
      <c r="B156" s="48">
        <f t="shared" si="8"/>
      </c>
      <c r="H156"/>
      <c r="I156"/>
      <c r="J156"/>
      <c r="K156"/>
      <c r="L156"/>
      <c r="M156"/>
      <c r="N156"/>
      <c r="O156"/>
      <c r="P156"/>
      <c r="Q156"/>
      <c r="R156"/>
      <c r="S156"/>
      <c r="T156"/>
      <c r="U156"/>
      <c r="V156"/>
      <c r="W156" s="67">
        <f t="shared" si="6"/>
      </c>
      <c r="X156" s="59">
        <f t="shared" si="7"/>
      </c>
    </row>
    <row r="157" spans="2:24" ht="54.75" customHeight="1">
      <c r="B157" s="48">
        <f t="shared" si="8"/>
      </c>
      <c r="H157"/>
      <c r="I157"/>
      <c r="J157"/>
      <c r="K157"/>
      <c r="L157"/>
      <c r="M157"/>
      <c r="N157"/>
      <c r="O157"/>
      <c r="P157"/>
      <c r="Q157"/>
      <c r="R157"/>
      <c r="S157"/>
      <c r="T157"/>
      <c r="U157"/>
      <c r="V157"/>
      <c r="W157" s="67">
        <f t="shared" si="6"/>
      </c>
      <c r="X157" s="59">
        <f t="shared" si="7"/>
      </c>
    </row>
    <row r="158" spans="2:24" ht="54.75" customHeight="1">
      <c r="B158" s="48">
        <f t="shared" si="8"/>
      </c>
      <c r="H158"/>
      <c r="I158"/>
      <c r="J158"/>
      <c r="K158"/>
      <c r="L158"/>
      <c r="M158"/>
      <c r="N158"/>
      <c r="O158"/>
      <c r="P158"/>
      <c r="Q158"/>
      <c r="R158"/>
      <c r="S158"/>
      <c r="T158"/>
      <c r="U158"/>
      <c r="V158"/>
      <c r="W158" s="67">
        <f t="shared" si="6"/>
      </c>
      <c r="X158" s="59">
        <f t="shared" si="7"/>
      </c>
    </row>
    <row r="159" spans="2:24" ht="54.75" customHeight="1">
      <c r="B159" s="48">
        <f t="shared" si="8"/>
      </c>
      <c r="H159"/>
      <c r="I159"/>
      <c r="J159"/>
      <c r="K159"/>
      <c r="L159"/>
      <c r="M159"/>
      <c r="N159"/>
      <c r="O159"/>
      <c r="P159"/>
      <c r="Q159"/>
      <c r="R159"/>
      <c r="S159"/>
      <c r="T159"/>
      <c r="U159"/>
      <c r="V159"/>
      <c r="W159" s="67">
        <f t="shared" si="6"/>
      </c>
      <c r="X159" s="59">
        <f t="shared" si="7"/>
      </c>
    </row>
    <row r="160" spans="2:24" ht="54.75" customHeight="1">
      <c r="B160" s="48">
        <f t="shared" si="8"/>
      </c>
      <c r="H160"/>
      <c r="I160"/>
      <c r="J160"/>
      <c r="K160"/>
      <c r="L160"/>
      <c r="M160"/>
      <c r="N160"/>
      <c r="O160"/>
      <c r="P160"/>
      <c r="Q160"/>
      <c r="R160"/>
      <c r="S160"/>
      <c r="T160"/>
      <c r="U160"/>
      <c r="V160"/>
      <c r="W160" s="67">
        <f t="shared" si="6"/>
      </c>
      <c r="X160" s="59">
        <f t="shared" si="7"/>
      </c>
    </row>
    <row r="161" spans="2:24" ht="54.75" customHeight="1">
      <c r="B161" s="48">
        <f t="shared" si="8"/>
      </c>
      <c r="H161"/>
      <c r="I161"/>
      <c r="J161"/>
      <c r="K161"/>
      <c r="L161"/>
      <c r="M161"/>
      <c r="N161"/>
      <c r="O161"/>
      <c r="P161"/>
      <c r="Q161"/>
      <c r="R161"/>
      <c r="S161"/>
      <c r="T161"/>
      <c r="U161"/>
      <c r="V161"/>
      <c r="W161" s="67">
        <f t="shared" si="6"/>
      </c>
      <c r="X161" s="59">
        <f t="shared" si="7"/>
      </c>
    </row>
    <row r="162" spans="2:24" ht="54.75" customHeight="1">
      <c r="B162" s="48">
        <f t="shared" si="8"/>
      </c>
      <c r="H162"/>
      <c r="I162"/>
      <c r="J162"/>
      <c r="K162"/>
      <c r="L162"/>
      <c r="M162"/>
      <c r="N162"/>
      <c r="O162"/>
      <c r="P162"/>
      <c r="Q162"/>
      <c r="R162"/>
      <c r="S162"/>
      <c r="T162"/>
      <c r="U162"/>
      <c r="V162"/>
      <c r="W162" s="67">
        <f t="shared" si="6"/>
      </c>
      <c r="X162" s="59">
        <f t="shared" si="7"/>
      </c>
    </row>
    <row r="163" spans="2:24" ht="54.75" customHeight="1">
      <c r="B163" s="48">
        <f t="shared" si="8"/>
      </c>
      <c r="H163"/>
      <c r="I163"/>
      <c r="J163"/>
      <c r="K163"/>
      <c r="L163"/>
      <c r="M163"/>
      <c r="N163"/>
      <c r="O163"/>
      <c r="P163"/>
      <c r="Q163"/>
      <c r="R163"/>
      <c r="S163"/>
      <c r="T163"/>
      <c r="U163"/>
      <c r="V163"/>
      <c r="W163" s="67">
        <f t="shared" si="6"/>
      </c>
      <c r="X163" s="59">
        <f t="shared" si="7"/>
      </c>
    </row>
    <row r="164" spans="2:24" ht="54.75" customHeight="1">
      <c r="B164" s="48">
        <f t="shared" si="8"/>
      </c>
      <c r="H164"/>
      <c r="I164"/>
      <c r="J164"/>
      <c r="K164"/>
      <c r="L164"/>
      <c r="M164"/>
      <c r="N164"/>
      <c r="O164"/>
      <c r="P164"/>
      <c r="Q164"/>
      <c r="R164"/>
      <c r="S164"/>
      <c r="T164"/>
      <c r="U164"/>
      <c r="V164"/>
      <c r="W164" s="67">
        <f t="shared" si="6"/>
      </c>
      <c r="X164" s="59">
        <f t="shared" si="7"/>
      </c>
    </row>
    <row r="165" spans="2:24" ht="54.75" customHeight="1">
      <c r="B165" s="48">
        <f t="shared" si="8"/>
      </c>
      <c r="H165"/>
      <c r="I165"/>
      <c r="J165"/>
      <c r="K165"/>
      <c r="L165"/>
      <c r="M165"/>
      <c r="N165"/>
      <c r="O165"/>
      <c r="P165"/>
      <c r="Q165"/>
      <c r="R165"/>
      <c r="S165"/>
      <c r="T165"/>
      <c r="U165"/>
      <c r="V165"/>
      <c r="W165" s="67">
        <f t="shared" si="6"/>
      </c>
      <c r="X165" s="59">
        <f t="shared" si="7"/>
      </c>
    </row>
    <row r="166" spans="2:24" ht="54.75" customHeight="1">
      <c r="B166" s="48">
        <f t="shared" si="8"/>
      </c>
      <c r="H166"/>
      <c r="I166"/>
      <c r="J166"/>
      <c r="K166"/>
      <c r="L166"/>
      <c r="M166"/>
      <c r="N166"/>
      <c r="O166"/>
      <c r="P166"/>
      <c r="Q166"/>
      <c r="R166"/>
      <c r="S166"/>
      <c r="T166"/>
      <c r="U166"/>
      <c r="V166"/>
      <c r="W166" s="67">
        <f t="shared" si="6"/>
      </c>
      <c r="X166" s="59">
        <f t="shared" si="7"/>
      </c>
    </row>
    <row r="167" spans="2:24" ht="54.75" customHeight="1">
      <c r="B167" s="48">
        <f t="shared" si="8"/>
      </c>
      <c r="H167"/>
      <c r="I167"/>
      <c r="J167"/>
      <c r="K167"/>
      <c r="L167"/>
      <c r="M167"/>
      <c r="N167"/>
      <c r="O167"/>
      <c r="P167"/>
      <c r="Q167"/>
      <c r="R167"/>
      <c r="S167"/>
      <c r="T167"/>
      <c r="U167"/>
      <c r="V167"/>
      <c r="W167" s="67">
        <f t="shared" si="6"/>
      </c>
      <c r="X167" s="59">
        <f t="shared" si="7"/>
      </c>
    </row>
    <row r="168" spans="2:24" ht="54.75" customHeight="1">
      <c r="B168" s="48">
        <f t="shared" si="8"/>
      </c>
      <c r="H168"/>
      <c r="I168"/>
      <c r="J168"/>
      <c r="K168"/>
      <c r="L168"/>
      <c r="M168"/>
      <c r="N168"/>
      <c r="O168"/>
      <c r="P168"/>
      <c r="Q168"/>
      <c r="R168"/>
      <c r="S168"/>
      <c r="T168"/>
      <c r="U168"/>
      <c r="V168"/>
      <c r="W168" s="67">
        <f t="shared" si="6"/>
      </c>
      <c r="X168" s="59">
        <f t="shared" si="7"/>
      </c>
    </row>
    <row r="169" spans="2:24" ht="54.75" customHeight="1">
      <c r="B169" s="48">
        <f t="shared" si="8"/>
      </c>
      <c r="H169"/>
      <c r="I169"/>
      <c r="J169"/>
      <c r="K169"/>
      <c r="L169"/>
      <c r="M169"/>
      <c r="N169"/>
      <c r="O169"/>
      <c r="P169"/>
      <c r="Q169"/>
      <c r="R169"/>
      <c r="S169"/>
      <c r="T169"/>
      <c r="U169"/>
      <c r="V169"/>
      <c r="W169" s="67">
        <f t="shared" si="6"/>
      </c>
      <c r="X169" s="59">
        <f t="shared" si="7"/>
      </c>
    </row>
    <row r="170" spans="2:24" ht="54.75" customHeight="1">
      <c r="B170" s="48">
        <f t="shared" si="8"/>
      </c>
      <c r="H170"/>
      <c r="I170"/>
      <c r="J170"/>
      <c r="K170"/>
      <c r="L170"/>
      <c r="M170"/>
      <c r="N170"/>
      <c r="O170"/>
      <c r="P170"/>
      <c r="Q170"/>
      <c r="R170"/>
      <c r="S170"/>
      <c r="T170"/>
      <c r="U170"/>
      <c r="V170"/>
      <c r="W170" s="67">
        <f t="shared" si="6"/>
      </c>
      <c r="X170" s="59">
        <f t="shared" si="7"/>
      </c>
    </row>
    <row r="171" spans="2:24" ht="54.75" customHeight="1">
      <c r="B171" s="48">
        <f t="shared" si="8"/>
      </c>
      <c r="H171"/>
      <c r="I171"/>
      <c r="J171"/>
      <c r="K171"/>
      <c r="L171"/>
      <c r="M171"/>
      <c r="N171"/>
      <c r="O171"/>
      <c r="P171"/>
      <c r="Q171"/>
      <c r="R171"/>
      <c r="S171"/>
      <c r="T171"/>
      <c r="U171"/>
      <c r="V171"/>
      <c r="W171" s="67">
        <f t="shared" si="6"/>
      </c>
      <c r="X171" s="59">
        <f t="shared" si="7"/>
      </c>
    </row>
    <row r="172" spans="2:24" ht="54.75" customHeight="1">
      <c r="B172" s="48">
        <f t="shared" si="8"/>
      </c>
      <c r="H172"/>
      <c r="I172"/>
      <c r="J172"/>
      <c r="K172"/>
      <c r="L172"/>
      <c r="M172"/>
      <c r="N172"/>
      <c r="O172"/>
      <c r="P172"/>
      <c r="Q172"/>
      <c r="R172"/>
      <c r="S172"/>
      <c r="T172"/>
      <c r="U172"/>
      <c r="V172"/>
      <c r="W172" s="67">
        <f t="shared" si="6"/>
      </c>
      <c r="X172" s="59">
        <f t="shared" si="7"/>
      </c>
    </row>
    <row r="173" spans="2:24" ht="54.75" customHeight="1">
      <c r="B173" s="48">
        <f t="shared" si="8"/>
      </c>
      <c r="H173"/>
      <c r="I173"/>
      <c r="J173"/>
      <c r="K173"/>
      <c r="L173"/>
      <c r="M173"/>
      <c r="N173"/>
      <c r="O173"/>
      <c r="P173"/>
      <c r="Q173"/>
      <c r="R173"/>
      <c r="S173"/>
      <c r="T173"/>
      <c r="U173"/>
      <c r="V173"/>
      <c r="W173" s="67">
        <f t="shared" si="6"/>
      </c>
      <c r="X173" s="59">
        <f t="shared" si="7"/>
      </c>
    </row>
    <row r="174" spans="2:24" ht="54.75" customHeight="1">
      <c r="B174" s="48">
        <f t="shared" si="8"/>
      </c>
      <c r="H174"/>
      <c r="I174"/>
      <c r="J174"/>
      <c r="K174"/>
      <c r="L174"/>
      <c r="M174"/>
      <c r="N174"/>
      <c r="O174"/>
      <c r="P174"/>
      <c r="Q174"/>
      <c r="R174"/>
      <c r="S174"/>
      <c r="T174"/>
      <c r="U174"/>
      <c r="V174"/>
      <c r="W174" s="67">
        <f t="shared" si="6"/>
      </c>
      <c r="X174" s="59">
        <f t="shared" si="7"/>
      </c>
    </row>
    <row r="175" spans="2:24" ht="54.75" customHeight="1">
      <c r="B175" s="48">
        <f t="shared" si="8"/>
      </c>
      <c r="H175"/>
      <c r="I175"/>
      <c r="J175"/>
      <c r="K175"/>
      <c r="L175"/>
      <c r="M175"/>
      <c r="N175"/>
      <c r="O175"/>
      <c r="P175"/>
      <c r="Q175"/>
      <c r="R175"/>
      <c r="S175"/>
      <c r="T175"/>
      <c r="U175"/>
      <c r="V175"/>
      <c r="W175" s="67">
        <f t="shared" si="6"/>
      </c>
      <c r="X175" s="59">
        <f t="shared" si="7"/>
      </c>
    </row>
    <row r="176" spans="2:24" ht="54.75" customHeight="1">
      <c r="B176" s="48">
        <f t="shared" si="8"/>
      </c>
      <c r="H176"/>
      <c r="I176"/>
      <c r="J176"/>
      <c r="K176"/>
      <c r="L176"/>
      <c r="M176"/>
      <c r="N176"/>
      <c r="O176"/>
      <c r="P176"/>
      <c r="Q176"/>
      <c r="R176"/>
      <c r="S176"/>
      <c r="T176"/>
      <c r="U176"/>
      <c r="V176"/>
      <c r="W176" s="67">
        <f t="shared" si="6"/>
      </c>
      <c r="X176" s="59">
        <f t="shared" si="7"/>
      </c>
    </row>
    <row r="177" spans="2:24" ht="54.75" customHeight="1">
      <c r="B177" s="48">
        <f t="shared" si="8"/>
      </c>
      <c r="H177"/>
      <c r="I177"/>
      <c r="J177"/>
      <c r="K177"/>
      <c r="L177"/>
      <c r="M177"/>
      <c r="N177"/>
      <c r="O177"/>
      <c r="P177"/>
      <c r="Q177"/>
      <c r="R177"/>
      <c r="S177"/>
      <c r="T177"/>
      <c r="U177"/>
      <c r="V177"/>
      <c r="W177" s="67">
        <f t="shared" si="6"/>
      </c>
      <c r="X177" s="59">
        <f t="shared" si="7"/>
      </c>
    </row>
    <row r="178" spans="2:24" ht="54.75" customHeight="1">
      <c r="B178" s="48">
        <f t="shared" si="8"/>
      </c>
      <c r="H178"/>
      <c r="I178"/>
      <c r="J178"/>
      <c r="K178"/>
      <c r="L178"/>
      <c r="M178"/>
      <c r="N178"/>
      <c r="O178"/>
      <c r="P178"/>
      <c r="Q178"/>
      <c r="R178"/>
      <c r="S178"/>
      <c r="T178"/>
      <c r="U178"/>
      <c r="V178"/>
      <c r="W178" s="67">
        <f t="shared" si="6"/>
      </c>
      <c r="X178" s="59">
        <f t="shared" si="7"/>
      </c>
    </row>
    <row r="179" spans="2:24" ht="54.75" customHeight="1">
      <c r="B179" s="48">
        <f t="shared" si="8"/>
      </c>
      <c r="H179"/>
      <c r="I179"/>
      <c r="J179"/>
      <c r="K179"/>
      <c r="L179"/>
      <c r="M179"/>
      <c r="N179"/>
      <c r="O179"/>
      <c r="P179"/>
      <c r="Q179"/>
      <c r="R179"/>
      <c r="S179"/>
      <c r="T179"/>
      <c r="U179"/>
      <c r="V179"/>
      <c r="W179" s="67">
        <f t="shared" si="6"/>
      </c>
      <c r="X179" s="59">
        <f t="shared" si="7"/>
      </c>
    </row>
    <row r="180" spans="2:24" ht="54.75" customHeight="1">
      <c r="B180" s="48">
        <f t="shared" si="8"/>
      </c>
      <c r="H180"/>
      <c r="I180"/>
      <c r="J180"/>
      <c r="K180"/>
      <c r="L180"/>
      <c r="M180"/>
      <c r="N180"/>
      <c r="O180"/>
      <c r="P180"/>
      <c r="Q180"/>
      <c r="R180"/>
      <c r="S180"/>
      <c r="T180"/>
      <c r="U180"/>
      <c r="V180"/>
      <c r="W180" s="67">
        <f t="shared" si="6"/>
      </c>
      <c r="X180" s="59">
        <f t="shared" si="7"/>
      </c>
    </row>
    <row r="181" spans="2:24" ht="54.75" customHeight="1">
      <c r="B181" s="48">
        <f t="shared" si="8"/>
      </c>
      <c r="H181"/>
      <c r="I181"/>
      <c r="J181"/>
      <c r="K181"/>
      <c r="L181"/>
      <c r="M181"/>
      <c r="N181"/>
      <c r="O181"/>
      <c r="P181"/>
      <c r="Q181"/>
      <c r="R181"/>
      <c r="S181"/>
      <c r="T181"/>
      <c r="U181"/>
      <c r="V181"/>
      <c r="W181" s="67">
        <f t="shared" si="6"/>
      </c>
      <c r="X181" s="59">
        <f t="shared" si="7"/>
      </c>
    </row>
    <row r="182" spans="2:24" ht="54.75" customHeight="1">
      <c r="B182" s="48">
        <f t="shared" si="8"/>
      </c>
      <c r="H182"/>
      <c r="I182"/>
      <c r="J182"/>
      <c r="K182"/>
      <c r="L182"/>
      <c r="M182"/>
      <c r="N182"/>
      <c r="O182"/>
      <c r="P182"/>
      <c r="Q182"/>
      <c r="R182"/>
      <c r="S182"/>
      <c r="T182"/>
      <c r="U182"/>
      <c r="V182"/>
      <c r="W182" s="67">
        <f t="shared" si="6"/>
      </c>
      <c r="X182" s="59">
        <f t="shared" si="7"/>
      </c>
    </row>
    <row r="183" spans="2:24" ht="54.75" customHeight="1">
      <c r="B183" s="48">
        <f t="shared" si="8"/>
      </c>
      <c r="H183"/>
      <c r="I183"/>
      <c r="J183"/>
      <c r="K183"/>
      <c r="L183"/>
      <c r="M183"/>
      <c r="N183"/>
      <c r="O183"/>
      <c r="P183"/>
      <c r="Q183"/>
      <c r="R183"/>
      <c r="S183"/>
      <c r="T183"/>
      <c r="U183"/>
      <c r="V183"/>
      <c r="W183" s="67">
        <f t="shared" si="6"/>
      </c>
      <c r="X183" s="59">
        <f t="shared" si="7"/>
      </c>
    </row>
    <row r="184" spans="2:24" ht="54.75" customHeight="1">
      <c r="B184" s="48">
        <f t="shared" si="8"/>
      </c>
      <c r="H184"/>
      <c r="I184"/>
      <c r="J184"/>
      <c r="K184"/>
      <c r="L184"/>
      <c r="M184"/>
      <c r="N184"/>
      <c r="O184"/>
      <c r="P184"/>
      <c r="Q184"/>
      <c r="R184"/>
      <c r="S184"/>
      <c r="T184"/>
      <c r="U184"/>
      <c r="V184"/>
      <c r="W184" s="67">
        <f t="shared" si="6"/>
      </c>
      <c r="X184" s="59">
        <f t="shared" si="7"/>
      </c>
    </row>
    <row r="185" spans="2:24" ht="54.75" customHeight="1">
      <c r="B185" s="48">
        <f t="shared" si="8"/>
      </c>
      <c r="H185"/>
      <c r="I185"/>
      <c r="J185"/>
      <c r="K185"/>
      <c r="L185"/>
      <c r="M185"/>
      <c r="N185"/>
      <c r="O185"/>
      <c r="P185"/>
      <c r="Q185"/>
      <c r="R185"/>
      <c r="S185"/>
      <c r="T185"/>
      <c r="U185"/>
      <c r="V185"/>
      <c r="W185" s="67">
        <f t="shared" si="6"/>
      </c>
      <c r="X185" s="59">
        <f t="shared" si="7"/>
      </c>
    </row>
    <row r="186" spans="2:24" ht="54.75" customHeight="1">
      <c r="B186" s="48">
        <f t="shared" si="8"/>
      </c>
      <c r="H186"/>
      <c r="I186"/>
      <c r="J186"/>
      <c r="K186"/>
      <c r="L186"/>
      <c r="M186"/>
      <c r="N186"/>
      <c r="O186"/>
      <c r="P186"/>
      <c r="Q186"/>
      <c r="R186"/>
      <c r="S186"/>
      <c r="T186"/>
      <c r="U186"/>
      <c r="V186"/>
      <c r="W186" s="67">
        <f t="shared" si="6"/>
      </c>
      <c r="X186" s="59">
        <f t="shared" si="7"/>
      </c>
    </row>
    <row r="187" spans="2:24" ht="54.75" customHeight="1">
      <c r="B187" s="48">
        <f t="shared" si="8"/>
      </c>
      <c r="H187"/>
      <c r="I187"/>
      <c r="J187"/>
      <c r="K187"/>
      <c r="L187"/>
      <c r="M187"/>
      <c r="N187"/>
      <c r="O187"/>
      <c r="P187"/>
      <c r="Q187"/>
      <c r="R187"/>
      <c r="S187"/>
      <c r="T187"/>
      <c r="U187"/>
      <c r="V187"/>
      <c r="W187" s="67">
        <f t="shared" si="6"/>
      </c>
      <c r="X187" s="59">
        <f t="shared" si="7"/>
      </c>
    </row>
    <row r="188" spans="2:24" ht="54.75" customHeight="1">
      <c r="B188" s="48">
        <f t="shared" si="8"/>
      </c>
      <c r="H188"/>
      <c r="I188"/>
      <c r="J188"/>
      <c r="K188"/>
      <c r="L188"/>
      <c r="M188"/>
      <c r="N188"/>
      <c r="O188"/>
      <c r="P188"/>
      <c r="Q188"/>
      <c r="R188"/>
      <c r="S188"/>
      <c r="T188"/>
      <c r="U188"/>
      <c r="V188"/>
      <c r="W188" s="67">
        <f t="shared" si="6"/>
      </c>
      <c r="X188" s="59">
        <f t="shared" si="7"/>
      </c>
    </row>
    <row r="189" spans="2:24" ht="54.75" customHeight="1">
      <c r="B189" s="48">
        <f t="shared" si="8"/>
      </c>
      <c r="H189"/>
      <c r="I189"/>
      <c r="J189"/>
      <c r="K189"/>
      <c r="L189"/>
      <c r="M189"/>
      <c r="N189"/>
      <c r="O189"/>
      <c r="P189"/>
      <c r="Q189"/>
      <c r="R189"/>
      <c r="S189"/>
      <c r="T189"/>
      <c r="U189"/>
      <c r="V189"/>
      <c r="W189" s="67">
        <f t="shared" si="6"/>
      </c>
      <c r="X189" s="59">
        <f t="shared" si="7"/>
      </c>
    </row>
    <row r="190" spans="2:24" ht="54.75" customHeight="1">
      <c r="B190" s="48">
        <f t="shared" si="8"/>
      </c>
      <c r="H190"/>
      <c r="I190"/>
      <c r="J190"/>
      <c r="K190"/>
      <c r="L190"/>
      <c r="M190"/>
      <c r="N190"/>
      <c r="O190"/>
      <c r="P190"/>
      <c r="Q190"/>
      <c r="R190"/>
      <c r="S190"/>
      <c r="T190"/>
      <c r="U190"/>
      <c r="V190"/>
      <c r="W190" s="67">
        <f t="shared" si="6"/>
      </c>
      <c r="X190" s="59">
        <f t="shared" si="7"/>
      </c>
    </row>
    <row r="191" spans="2:24" ht="54.75" customHeight="1">
      <c r="B191" s="48">
        <f t="shared" si="8"/>
      </c>
      <c r="H191"/>
      <c r="I191"/>
      <c r="J191"/>
      <c r="K191"/>
      <c r="L191"/>
      <c r="M191"/>
      <c r="N191"/>
      <c r="O191"/>
      <c r="P191"/>
      <c r="Q191"/>
      <c r="R191"/>
      <c r="S191"/>
      <c r="T191"/>
      <c r="U191"/>
      <c r="V191"/>
      <c r="W191" s="67">
        <f t="shared" si="6"/>
      </c>
      <c r="X191" s="59">
        <f t="shared" si="7"/>
      </c>
    </row>
    <row r="192" spans="2:24" ht="54.75" customHeight="1">
      <c r="B192" s="48">
        <f t="shared" si="8"/>
      </c>
      <c r="H192"/>
      <c r="I192"/>
      <c r="J192"/>
      <c r="K192"/>
      <c r="L192"/>
      <c r="M192"/>
      <c r="N192"/>
      <c r="O192"/>
      <c r="P192"/>
      <c r="Q192"/>
      <c r="R192"/>
      <c r="S192"/>
      <c r="T192"/>
      <c r="U192"/>
      <c r="V192"/>
      <c r="W192" s="67">
        <f t="shared" si="6"/>
      </c>
      <c r="X192" s="59">
        <f t="shared" si="7"/>
      </c>
    </row>
    <row r="193" spans="2:24" ht="54.75" customHeight="1">
      <c r="B193" s="48">
        <f t="shared" si="8"/>
      </c>
      <c r="H193"/>
      <c r="I193"/>
      <c r="J193"/>
      <c r="K193"/>
      <c r="L193"/>
      <c r="M193"/>
      <c r="N193"/>
      <c r="O193"/>
      <c r="P193"/>
      <c r="Q193"/>
      <c r="R193"/>
      <c r="S193"/>
      <c r="T193"/>
      <c r="U193"/>
      <c r="V193"/>
      <c r="W193" s="67">
        <f t="shared" si="6"/>
      </c>
      <c r="X193" s="59">
        <f t="shared" si="7"/>
      </c>
    </row>
    <row r="194" spans="2:24" ht="54.75" customHeight="1">
      <c r="B194" s="48">
        <f t="shared" si="8"/>
      </c>
      <c r="H194"/>
      <c r="I194"/>
      <c r="J194"/>
      <c r="K194"/>
      <c r="L194"/>
      <c r="M194"/>
      <c r="N194"/>
      <c r="O194"/>
      <c r="P194"/>
      <c r="Q194"/>
      <c r="R194"/>
      <c r="S194"/>
      <c r="T194"/>
      <c r="U194"/>
      <c r="V194"/>
      <c r="W194" s="67">
        <f t="shared" si="6"/>
      </c>
      <c r="X194" s="59">
        <f t="shared" si="7"/>
      </c>
    </row>
    <row r="195" spans="2:24" ht="54.75" customHeight="1">
      <c r="B195" s="48">
        <f t="shared" si="8"/>
      </c>
      <c r="H195"/>
      <c r="I195"/>
      <c r="J195"/>
      <c r="K195"/>
      <c r="L195"/>
      <c r="M195"/>
      <c r="N195"/>
      <c r="O195"/>
      <c r="P195"/>
      <c r="Q195"/>
      <c r="R195"/>
      <c r="S195"/>
      <c r="T195"/>
      <c r="U195"/>
      <c r="V195"/>
      <c r="W195" s="67">
        <f t="shared" si="6"/>
      </c>
      <c r="X195" s="59">
        <f t="shared" si="7"/>
      </c>
    </row>
    <row r="196" spans="2:24" ht="54.75" customHeight="1">
      <c r="B196" s="48">
        <f t="shared" si="8"/>
      </c>
      <c r="H196"/>
      <c r="I196"/>
      <c r="J196"/>
      <c r="K196"/>
      <c r="L196"/>
      <c r="M196"/>
      <c r="N196"/>
      <c r="O196"/>
      <c r="P196"/>
      <c r="Q196"/>
      <c r="R196"/>
      <c r="S196"/>
      <c r="T196"/>
      <c r="U196"/>
      <c r="V196"/>
      <c r="W196" s="67">
        <f t="shared" si="6"/>
      </c>
      <c r="X196" s="59">
        <f t="shared" si="7"/>
      </c>
    </row>
    <row r="197" spans="2:24" ht="54.75" customHeight="1">
      <c r="B197" s="48">
        <f t="shared" si="8"/>
      </c>
      <c r="H197"/>
      <c r="I197"/>
      <c r="J197"/>
      <c r="K197"/>
      <c r="L197"/>
      <c r="M197"/>
      <c r="N197"/>
      <c r="O197"/>
      <c r="P197"/>
      <c r="Q197"/>
      <c r="R197"/>
      <c r="S197"/>
      <c r="T197"/>
      <c r="U197"/>
      <c r="V197"/>
      <c r="W197" s="67">
        <f t="shared" si="6"/>
      </c>
      <c r="X197" s="59">
        <f t="shared" si="7"/>
      </c>
    </row>
    <row r="198" spans="2:24" ht="54.75" customHeight="1">
      <c r="B198" s="48">
        <f t="shared" si="8"/>
      </c>
      <c r="H198"/>
      <c r="I198"/>
      <c r="J198"/>
      <c r="K198"/>
      <c r="L198"/>
      <c r="M198"/>
      <c r="N198"/>
      <c r="O198"/>
      <c r="P198"/>
      <c r="Q198"/>
      <c r="R198"/>
      <c r="S198"/>
      <c r="T198"/>
      <c r="U198"/>
      <c r="V198"/>
      <c r="W198" s="67">
        <f t="shared" si="6"/>
      </c>
      <c r="X198" s="59">
        <f t="shared" si="7"/>
      </c>
    </row>
    <row r="199" spans="2:24" ht="54.75" customHeight="1">
      <c r="B199" s="48">
        <f t="shared" si="8"/>
      </c>
      <c r="H199"/>
      <c r="I199"/>
      <c r="J199"/>
      <c r="K199"/>
      <c r="L199"/>
      <c r="M199"/>
      <c r="N199"/>
      <c r="O199"/>
      <c r="P199"/>
      <c r="Q199"/>
      <c r="R199"/>
      <c r="S199"/>
      <c r="T199"/>
      <c r="U199"/>
      <c r="V199"/>
      <c r="W199" s="67">
        <f t="shared" si="6"/>
      </c>
      <c r="X199" s="59">
        <f t="shared" si="7"/>
      </c>
    </row>
    <row r="200" spans="2:24" ht="54.75" customHeight="1">
      <c r="B200" s="48">
        <f t="shared" si="8"/>
      </c>
      <c r="H200"/>
      <c r="I200"/>
      <c r="J200"/>
      <c r="K200"/>
      <c r="L200"/>
      <c r="M200"/>
      <c r="N200"/>
      <c r="O200"/>
      <c r="P200"/>
      <c r="Q200"/>
      <c r="R200"/>
      <c r="S200"/>
      <c r="T200"/>
      <c r="U200"/>
      <c r="V200"/>
      <c r="W200" s="67">
        <f t="shared" si="6"/>
      </c>
      <c r="X200" s="59">
        <f t="shared" si="7"/>
      </c>
    </row>
    <row r="201" spans="2:24" ht="54.75" customHeight="1">
      <c r="B201" s="48">
        <f t="shared" si="8"/>
      </c>
      <c r="H201"/>
      <c r="I201"/>
      <c r="J201"/>
      <c r="K201"/>
      <c r="L201"/>
      <c r="M201"/>
      <c r="N201"/>
      <c r="O201"/>
      <c r="P201"/>
      <c r="Q201"/>
      <c r="R201"/>
      <c r="S201"/>
      <c r="T201"/>
      <c r="U201"/>
      <c r="V201"/>
      <c r="W201" s="67">
        <f t="shared" si="6"/>
      </c>
      <c r="X201" s="59">
        <f t="shared" si="7"/>
      </c>
    </row>
    <row r="202" spans="2:24" ht="54.75" customHeight="1">
      <c r="B202" s="48">
        <f t="shared" si="8"/>
      </c>
      <c r="H202"/>
      <c r="I202"/>
      <c r="J202"/>
      <c r="K202"/>
      <c r="L202"/>
      <c r="M202"/>
      <c r="N202"/>
      <c r="O202"/>
      <c r="P202"/>
      <c r="Q202"/>
      <c r="R202"/>
      <c r="S202"/>
      <c r="T202"/>
      <c r="U202"/>
      <c r="V202"/>
      <c r="W202" s="67">
        <f t="shared" si="6"/>
      </c>
      <c r="X202" s="59">
        <f t="shared" si="7"/>
      </c>
    </row>
    <row r="203" spans="2:24" ht="54.75" customHeight="1">
      <c r="B203" s="48">
        <f t="shared" si="8"/>
      </c>
      <c r="H203"/>
      <c r="I203"/>
      <c r="J203"/>
      <c r="K203"/>
      <c r="L203"/>
      <c r="M203"/>
      <c r="N203"/>
      <c r="O203"/>
      <c r="P203"/>
      <c r="Q203"/>
      <c r="R203"/>
      <c r="S203"/>
      <c r="T203"/>
      <c r="U203"/>
      <c r="V203"/>
      <c r="W203" s="67">
        <f t="shared" si="6"/>
      </c>
      <c r="X203" s="59">
        <f t="shared" si="7"/>
      </c>
    </row>
    <row r="204" spans="2:24" ht="54.75" customHeight="1">
      <c r="B204" s="48">
        <f t="shared" si="8"/>
      </c>
      <c r="H204"/>
      <c r="I204"/>
      <c r="J204"/>
      <c r="K204"/>
      <c r="L204"/>
      <c r="M204"/>
      <c r="N204"/>
      <c r="O204"/>
      <c r="P204"/>
      <c r="Q204"/>
      <c r="R204"/>
      <c r="S204"/>
      <c r="T204"/>
      <c r="U204"/>
      <c r="V204"/>
      <c r="W204" s="67">
        <f t="shared" si="6"/>
      </c>
      <c r="X204" s="59">
        <f t="shared" si="7"/>
      </c>
    </row>
    <row r="205" spans="2:24" ht="54.75" customHeight="1">
      <c r="B205" s="48">
        <f t="shared" si="8"/>
      </c>
      <c r="H205"/>
      <c r="I205"/>
      <c r="J205"/>
      <c r="K205"/>
      <c r="L205"/>
      <c r="M205"/>
      <c r="N205"/>
      <c r="O205"/>
      <c r="P205"/>
      <c r="Q205"/>
      <c r="R205"/>
      <c r="S205"/>
      <c r="T205"/>
      <c r="U205"/>
      <c r="V205"/>
      <c r="W205" s="67">
        <f t="shared" si="6"/>
      </c>
      <c r="X205" s="59">
        <f t="shared" si="7"/>
      </c>
    </row>
    <row r="206" spans="2:24" ht="54.75" customHeight="1">
      <c r="B206" s="48">
        <f t="shared" si="8"/>
      </c>
      <c r="H206"/>
      <c r="I206"/>
      <c r="J206"/>
      <c r="K206"/>
      <c r="L206"/>
      <c r="M206"/>
      <c r="N206"/>
      <c r="O206"/>
      <c r="P206"/>
      <c r="Q206"/>
      <c r="R206"/>
      <c r="S206"/>
      <c r="T206"/>
      <c r="U206"/>
      <c r="V206"/>
      <c r="W206" s="67">
        <f t="shared" si="6"/>
      </c>
      <c r="X206" s="59">
        <f t="shared" si="7"/>
      </c>
    </row>
    <row r="207" spans="2:24" ht="54.75" customHeight="1">
      <c r="B207" s="48">
        <f t="shared" si="8"/>
      </c>
      <c r="H207"/>
      <c r="I207"/>
      <c r="J207"/>
      <c r="K207"/>
      <c r="L207"/>
      <c r="M207"/>
      <c r="N207"/>
      <c r="O207"/>
      <c r="P207"/>
      <c r="Q207"/>
      <c r="R207"/>
      <c r="S207"/>
      <c r="T207"/>
      <c r="U207"/>
      <c r="V207"/>
      <c r="W207" s="67">
        <f t="shared" si="6"/>
      </c>
      <c r="X207" s="59">
        <f t="shared" si="7"/>
      </c>
    </row>
    <row r="208" spans="2:24" ht="54.75" customHeight="1">
      <c r="B208" s="48">
        <f t="shared" si="8"/>
      </c>
      <c r="H208"/>
      <c r="I208"/>
      <c r="J208"/>
      <c r="K208"/>
      <c r="L208"/>
      <c r="M208"/>
      <c r="N208"/>
      <c r="O208"/>
      <c r="P208"/>
      <c r="Q208"/>
      <c r="R208"/>
      <c r="S208"/>
      <c r="T208"/>
      <c r="U208"/>
      <c r="V208"/>
      <c r="W208" s="67">
        <f t="shared" si="6"/>
      </c>
      <c r="X208" s="59">
        <f t="shared" si="7"/>
      </c>
    </row>
    <row r="209" spans="2:24" ht="54.75" customHeight="1">
      <c r="B209" s="48">
        <f t="shared" si="8"/>
      </c>
      <c r="H209"/>
      <c r="I209"/>
      <c r="J209"/>
      <c r="K209"/>
      <c r="L209"/>
      <c r="M209"/>
      <c r="N209"/>
      <c r="O209"/>
      <c r="P209"/>
      <c r="Q209"/>
      <c r="R209"/>
      <c r="S209"/>
      <c r="T209"/>
      <c r="U209"/>
      <c r="V209"/>
      <c r="W209" s="67">
        <f t="shared" si="6"/>
      </c>
      <c r="X209" s="59">
        <f t="shared" si="7"/>
      </c>
    </row>
    <row r="210" spans="2:24" ht="54.75" customHeight="1">
      <c r="B210" s="48">
        <f t="shared" si="8"/>
      </c>
      <c r="H210"/>
      <c r="I210"/>
      <c r="J210"/>
      <c r="K210"/>
      <c r="L210"/>
      <c r="M210"/>
      <c r="N210"/>
      <c r="O210"/>
      <c r="P210"/>
      <c r="Q210"/>
      <c r="R210"/>
      <c r="S210"/>
      <c r="T210"/>
      <c r="U210"/>
      <c r="V210"/>
      <c r="W210" s="67">
        <f t="shared" si="6"/>
      </c>
      <c r="X210" s="59">
        <f t="shared" si="7"/>
      </c>
    </row>
    <row r="211" spans="2:24" ht="54.75" customHeight="1">
      <c r="B211" s="48">
        <f t="shared" si="8"/>
      </c>
      <c r="H211"/>
      <c r="I211"/>
      <c r="J211"/>
      <c r="K211"/>
      <c r="L211"/>
      <c r="M211"/>
      <c r="N211"/>
      <c r="O211"/>
      <c r="P211"/>
      <c r="Q211"/>
      <c r="R211"/>
      <c r="S211"/>
      <c r="T211"/>
      <c r="U211"/>
      <c r="V211"/>
      <c r="W211" s="67">
        <f t="shared" si="6"/>
      </c>
      <c r="X211" s="59">
        <f t="shared" si="7"/>
      </c>
    </row>
    <row r="212" spans="2:24" ht="54.75" customHeight="1">
      <c r="B212" s="48">
        <f t="shared" si="8"/>
      </c>
      <c r="H212"/>
      <c r="I212"/>
      <c r="J212"/>
      <c r="K212"/>
      <c r="L212"/>
      <c r="M212"/>
      <c r="N212"/>
      <c r="O212"/>
      <c r="P212"/>
      <c r="Q212"/>
      <c r="R212"/>
      <c r="S212"/>
      <c r="T212"/>
      <c r="U212"/>
      <c r="V212"/>
      <c r="W212" s="67">
        <f t="shared" si="6"/>
      </c>
      <c r="X212" s="59">
        <f t="shared" si="7"/>
      </c>
    </row>
    <row r="213" spans="2:24" ht="54.75" customHeight="1">
      <c r="B213" s="48">
        <f t="shared" si="8"/>
      </c>
      <c r="H213"/>
      <c r="I213"/>
      <c r="J213"/>
      <c r="K213"/>
      <c r="L213"/>
      <c r="M213"/>
      <c r="N213"/>
      <c r="O213"/>
      <c r="P213"/>
      <c r="Q213"/>
      <c r="R213"/>
      <c r="S213"/>
      <c r="T213"/>
      <c r="U213"/>
      <c r="V213"/>
      <c r="W213" s="67">
        <f t="shared" si="6"/>
      </c>
      <c r="X213" s="59">
        <f t="shared" si="7"/>
      </c>
    </row>
    <row r="214" spans="2:24" ht="54.75" customHeight="1">
      <c r="B214" s="48">
        <f t="shared" si="8"/>
      </c>
      <c r="H214"/>
      <c r="I214"/>
      <c r="J214"/>
      <c r="K214"/>
      <c r="L214"/>
      <c r="M214"/>
      <c r="N214"/>
      <c r="O214"/>
      <c r="P214"/>
      <c r="Q214"/>
      <c r="R214"/>
      <c r="S214"/>
      <c r="T214"/>
      <c r="U214"/>
      <c r="V214"/>
      <c r="W214" s="67">
        <f t="shared" si="6"/>
      </c>
      <c r="X214" s="59">
        <f t="shared" si="7"/>
      </c>
    </row>
    <row r="215" spans="2:24" ht="54.75" customHeight="1">
      <c r="B215" s="48">
        <f t="shared" si="8"/>
      </c>
      <c r="H215"/>
      <c r="I215"/>
      <c r="J215"/>
      <c r="K215"/>
      <c r="L215"/>
      <c r="M215"/>
      <c r="N215"/>
      <c r="O215"/>
      <c r="P215"/>
      <c r="Q215"/>
      <c r="R215"/>
      <c r="S215"/>
      <c r="T215"/>
      <c r="U215"/>
      <c r="V215"/>
      <c r="W215" s="67">
        <f t="shared" si="6"/>
      </c>
      <c r="X215" s="59">
        <f t="shared" si="7"/>
      </c>
    </row>
    <row r="216" spans="2:24" ht="54.75" customHeight="1">
      <c r="B216" s="48">
        <f t="shared" si="8"/>
      </c>
      <c r="H216"/>
      <c r="I216"/>
      <c r="J216"/>
      <c r="K216"/>
      <c r="L216"/>
      <c r="M216"/>
      <c r="N216"/>
      <c r="O216"/>
      <c r="P216"/>
      <c r="Q216"/>
      <c r="R216"/>
      <c r="S216"/>
      <c r="T216"/>
      <c r="U216"/>
      <c r="V216"/>
      <c r="W216" s="67">
        <f aca="true" t="shared" si="9" ref="W216:W279">IF(C216="","",IF(ISBLANK(VLOOKUP(C216,PlayerData,9,FALSE)),"",VLOOKUP(C216,PlayerData,9,FALSE)))</f>
      </c>
      <c r="X216" s="59">
        <f aca="true" t="shared" si="10" ref="X216:X279">IF(ISBLANK($C216),"",VLOOKUP($C216,PlayerData,62,FALSE))</f>
      </c>
    </row>
    <row r="217" spans="2:24" ht="54.75" customHeight="1">
      <c r="B217" s="48">
        <f aca="true" t="shared" si="11" ref="B217:B280">IF(ISBLANK(C217),"",B216+1)</f>
      </c>
      <c r="H217"/>
      <c r="I217"/>
      <c r="J217"/>
      <c r="K217"/>
      <c r="L217"/>
      <c r="M217"/>
      <c r="N217"/>
      <c r="O217"/>
      <c r="P217"/>
      <c r="Q217"/>
      <c r="R217"/>
      <c r="S217"/>
      <c r="T217"/>
      <c r="U217"/>
      <c r="V217"/>
      <c r="W217" s="67">
        <f t="shared" si="9"/>
      </c>
      <c r="X217" s="59">
        <f t="shared" si="10"/>
      </c>
    </row>
    <row r="218" spans="2:24" ht="54.75" customHeight="1">
      <c r="B218" s="48">
        <f t="shared" si="11"/>
      </c>
      <c r="H218"/>
      <c r="I218"/>
      <c r="J218"/>
      <c r="K218"/>
      <c r="L218"/>
      <c r="M218"/>
      <c r="N218"/>
      <c r="O218"/>
      <c r="P218"/>
      <c r="Q218"/>
      <c r="R218"/>
      <c r="S218"/>
      <c r="T218"/>
      <c r="U218"/>
      <c r="V218"/>
      <c r="W218" s="67">
        <f t="shared" si="9"/>
      </c>
      <c r="X218" s="59">
        <f t="shared" si="10"/>
      </c>
    </row>
    <row r="219" spans="2:24" ht="54.75" customHeight="1">
      <c r="B219" s="48">
        <f t="shared" si="11"/>
      </c>
      <c r="H219"/>
      <c r="I219"/>
      <c r="J219"/>
      <c r="K219"/>
      <c r="L219"/>
      <c r="M219"/>
      <c r="N219"/>
      <c r="O219"/>
      <c r="P219"/>
      <c r="Q219"/>
      <c r="R219"/>
      <c r="S219"/>
      <c r="T219"/>
      <c r="U219"/>
      <c r="V219"/>
      <c r="W219" s="67">
        <f t="shared" si="9"/>
      </c>
      <c r="X219" s="59">
        <f t="shared" si="10"/>
      </c>
    </row>
    <row r="220" spans="2:24" ht="54.75" customHeight="1">
      <c r="B220" s="48">
        <f t="shared" si="11"/>
      </c>
      <c r="H220"/>
      <c r="I220"/>
      <c r="J220"/>
      <c r="K220"/>
      <c r="L220"/>
      <c r="M220"/>
      <c r="N220"/>
      <c r="O220"/>
      <c r="P220"/>
      <c r="Q220"/>
      <c r="R220"/>
      <c r="S220"/>
      <c r="T220"/>
      <c r="U220"/>
      <c r="V220"/>
      <c r="W220" s="67">
        <f t="shared" si="9"/>
      </c>
      <c r="X220" s="59">
        <f t="shared" si="10"/>
      </c>
    </row>
    <row r="221" spans="2:24" ht="54.75" customHeight="1">
      <c r="B221" s="48">
        <f t="shared" si="11"/>
      </c>
      <c r="H221"/>
      <c r="I221"/>
      <c r="J221"/>
      <c r="K221"/>
      <c r="L221"/>
      <c r="M221"/>
      <c r="N221"/>
      <c r="O221"/>
      <c r="P221"/>
      <c r="Q221"/>
      <c r="R221"/>
      <c r="S221"/>
      <c r="T221"/>
      <c r="U221"/>
      <c r="V221"/>
      <c r="W221" s="67">
        <f t="shared" si="9"/>
      </c>
      <c r="X221" s="59">
        <f t="shared" si="10"/>
      </c>
    </row>
    <row r="222" spans="2:24" ht="54.75" customHeight="1">
      <c r="B222" s="48">
        <f t="shared" si="11"/>
      </c>
      <c r="H222"/>
      <c r="I222"/>
      <c r="J222"/>
      <c r="K222"/>
      <c r="L222"/>
      <c r="M222"/>
      <c r="N222"/>
      <c r="O222"/>
      <c r="P222"/>
      <c r="Q222"/>
      <c r="R222"/>
      <c r="S222"/>
      <c r="T222"/>
      <c r="U222"/>
      <c r="V222"/>
      <c r="W222" s="67">
        <f t="shared" si="9"/>
      </c>
      <c r="X222" s="59">
        <f t="shared" si="10"/>
      </c>
    </row>
    <row r="223" spans="2:24" ht="54.75" customHeight="1">
      <c r="B223" s="48">
        <f t="shared" si="11"/>
      </c>
      <c r="H223"/>
      <c r="I223"/>
      <c r="J223"/>
      <c r="K223"/>
      <c r="L223"/>
      <c r="M223"/>
      <c r="N223"/>
      <c r="O223"/>
      <c r="P223"/>
      <c r="Q223"/>
      <c r="R223"/>
      <c r="S223"/>
      <c r="T223"/>
      <c r="U223"/>
      <c r="V223"/>
      <c r="W223" s="67">
        <f t="shared" si="9"/>
      </c>
      <c r="X223" s="59">
        <f t="shared" si="10"/>
      </c>
    </row>
    <row r="224" spans="2:24" ht="54.75" customHeight="1">
      <c r="B224" s="48">
        <f t="shared" si="11"/>
      </c>
      <c r="H224"/>
      <c r="I224"/>
      <c r="J224"/>
      <c r="K224"/>
      <c r="L224"/>
      <c r="M224"/>
      <c r="N224"/>
      <c r="O224"/>
      <c r="P224"/>
      <c r="Q224"/>
      <c r="R224"/>
      <c r="S224"/>
      <c r="T224"/>
      <c r="U224"/>
      <c r="V224"/>
      <c r="W224" s="67">
        <f t="shared" si="9"/>
      </c>
      <c r="X224" s="59">
        <f t="shared" si="10"/>
      </c>
    </row>
    <row r="225" spans="2:24" ht="54.75" customHeight="1">
      <c r="B225" s="48">
        <f t="shared" si="11"/>
      </c>
      <c r="H225"/>
      <c r="I225"/>
      <c r="J225"/>
      <c r="K225"/>
      <c r="L225"/>
      <c r="M225"/>
      <c r="N225"/>
      <c r="O225"/>
      <c r="P225"/>
      <c r="Q225"/>
      <c r="R225"/>
      <c r="S225"/>
      <c r="T225"/>
      <c r="U225"/>
      <c r="V225"/>
      <c r="W225" s="67">
        <f t="shared" si="9"/>
      </c>
      <c r="X225" s="59">
        <f t="shared" si="10"/>
      </c>
    </row>
    <row r="226" spans="2:24" ht="54.75" customHeight="1">
      <c r="B226" s="48">
        <f t="shared" si="11"/>
      </c>
      <c r="H226"/>
      <c r="I226"/>
      <c r="J226"/>
      <c r="K226"/>
      <c r="L226"/>
      <c r="M226"/>
      <c r="N226"/>
      <c r="O226"/>
      <c r="P226"/>
      <c r="Q226"/>
      <c r="R226"/>
      <c r="S226"/>
      <c r="T226"/>
      <c r="U226"/>
      <c r="V226"/>
      <c r="W226" s="67">
        <f t="shared" si="9"/>
      </c>
      <c r="X226" s="59">
        <f t="shared" si="10"/>
      </c>
    </row>
    <row r="227" spans="2:24" ht="54.75" customHeight="1">
      <c r="B227" s="48">
        <f t="shared" si="11"/>
      </c>
      <c r="H227"/>
      <c r="I227"/>
      <c r="J227"/>
      <c r="K227"/>
      <c r="L227"/>
      <c r="M227"/>
      <c r="N227"/>
      <c r="O227"/>
      <c r="P227"/>
      <c r="Q227"/>
      <c r="R227"/>
      <c r="S227"/>
      <c r="T227"/>
      <c r="U227"/>
      <c r="V227"/>
      <c r="W227" s="67">
        <f t="shared" si="9"/>
      </c>
      <c r="X227" s="59">
        <f t="shared" si="10"/>
      </c>
    </row>
    <row r="228" spans="2:24" ht="54.75" customHeight="1">
      <c r="B228" s="48">
        <f t="shared" si="11"/>
      </c>
      <c r="H228"/>
      <c r="I228"/>
      <c r="J228"/>
      <c r="K228"/>
      <c r="L228"/>
      <c r="M228"/>
      <c r="N228"/>
      <c r="O228"/>
      <c r="P228"/>
      <c r="Q228"/>
      <c r="R228"/>
      <c r="S228"/>
      <c r="T228"/>
      <c r="U228"/>
      <c r="V228"/>
      <c r="W228" s="67">
        <f t="shared" si="9"/>
      </c>
      <c r="X228" s="59">
        <f t="shared" si="10"/>
      </c>
    </row>
    <row r="229" spans="2:24" ht="54.75" customHeight="1">
      <c r="B229" s="48">
        <f t="shared" si="11"/>
      </c>
      <c r="H229"/>
      <c r="I229"/>
      <c r="J229"/>
      <c r="K229"/>
      <c r="L229"/>
      <c r="M229"/>
      <c r="N229"/>
      <c r="O229"/>
      <c r="P229"/>
      <c r="Q229"/>
      <c r="R229"/>
      <c r="S229"/>
      <c r="T229"/>
      <c r="U229"/>
      <c r="V229"/>
      <c r="W229" s="67">
        <f t="shared" si="9"/>
      </c>
      <c r="X229" s="59">
        <f t="shared" si="10"/>
      </c>
    </row>
    <row r="230" spans="2:24" ht="54.75" customHeight="1">
      <c r="B230" s="48">
        <f t="shared" si="11"/>
      </c>
      <c r="H230"/>
      <c r="I230"/>
      <c r="J230"/>
      <c r="K230"/>
      <c r="L230"/>
      <c r="M230"/>
      <c r="N230"/>
      <c r="O230"/>
      <c r="P230"/>
      <c r="Q230"/>
      <c r="R230"/>
      <c r="S230"/>
      <c r="T230"/>
      <c r="U230"/>
      <c r="V230"/>
      <c r="W230" s="67">
        <f t="shared" si="9"/>
      </c>
      <c r="X230" s="59">
        <f t="shared" si="10"/>
      </c>
    </row>
    <row r="231" spans="2:24" ht="54.75" customHeight="1">
      <c r="B231" s="48">
        <f t="shared" si="11"/>
      </c>
      <c r="H231"/>
      <c r="I231"/>
      <c r="J231"/>
      <c r="K231"/>
      <c r="L231"/>
      <c r="M231"/>
      <c r="N231"/>
      <c r="O231"/>
      <c r="P231"/>
      <c r="Q231"/>
      <c r="R231"/>
      <c r="S231"/>
      <c r="T231"/>
      <c r="U231"/>
      <c r="V231"/>
      <c r="W231" s="67">
        <f t="shared" si="9"/>
      </c>
      <c r="X231" s="59">
        <f t="shared" si="10"/>
      </c>
    </row>
    <row r="232" spans="2:24" ht="54.75" customHeight="1">
      <c r="B232" s="48">
        <f t="shared" si="11"/>
      </c>
      <c r="H232"/>
      <c r="I232"/>
      <c r="J232"/>
      <c r="K232"/>
      <c r="L232"/>
      <c r="M232"/>
      <c r="N232"/>
      <c r="O232"/>
      <c r="P232"/>
      <c r="Q232"/>
      <c r="R232"/>
      <c r="S232"/>
      <c r="T232"/>
      <c r="U232"/>
      <c r="V232"/>
      <c r="W232" s="67">
        <f t="shared" si="9"/>
      </c>
      <c r="X232" s="59">
        <f t="shared" si="10"/>
      </c>
    </row>
    <row r="233" spans="2:24" ht="54.75" customHeight="1">
      <c r="B233" s="48">
        <f t="shared" si="11"/>
      </c>
      <c r="H233"/>
      <c r="I233"/>
      <c r="J233"/>
      <c r="K233"/>
      <c r="L233"/>
      <c r="M233"/>
      <c r="N233"/>
      <c r="O233"/>
      <c r="P233"/>
      <c r="Q233"/>
      <c r="R233"/>
      <c r="S233"/>
      <c r="T233"/>
      <c r="U233"/>
      <c r="V233"/>
      <c r="W233" s="67">
        <f t="shared" si="9"/>
      </c>
      <c r="X233" s="59">
        <f t="shared" si="10"/>
      </c>
    </row>
    <row r="234" spans="2:24" ht="54.75" customHeight="1">
      <c r="B234" s="48">
        <f t="shared" si="11"/>
      </c>
      <c r="H234"/>
      <c r="I234"/>
      <c r="J234"/>
      <c r="K234"/>
      <c r="L234"/>
      <c r="M234"/>
      <c r="N234"/>
      <c r="O234"/>
      <c r="P234"/>
      <c r="Q234"/>
      <c r="R234"/>
      <c r="S234"/>
      <c r="T234"/>
      <c r="U234"/>
      <c r="V234"/>
      <c r="W234" s="67">
        <f t="shared" si="9"/>
      </c>
      <c r="X234" s="59">
        <f t="shared" si="10"/>
      </c>
    </row>
    <row r="235" spans="2:24" ht="54.75" customHeight="1">
      <c r="B235" s="48">
        <f t="shared" si="11"/>
      </c>
      <c r="H235"/>
      <c r="I235"/>
      <c r="J235"/>
      <c r="K235"/>
      <c r="L235"/>
      <c r="M235"/>
      <c r="N235"/>
      <c r="O235"/>
      <c r="P235"/>
      <c r="Q235"/>
      <c r="R235"/>
      <c r="S235"/>
      <c r="T235"/>
      <c r="U235"/>
      <c r="V235"/>
      <c r="W235" s="67">
        <f t="shared" si="9"/>
      </c>
      <c r="X235" s="59">
        <f t="shared" si="10"/>
      </c>
    </row>
    <row r="236" spans="2:24" ht="54.75" customHeight="1">
      <c r="B236" s="48">
        <f t="shared" si="11"/>
      </c>
      <c r="H236"/>
      <c r="I236"/>
      <c r="J236"/>
      <c r="K236"/>
      <c r="L236"/>
      <c r="M236"/>
      <c r="N236"/>
      <c r="O236"/>
      <c r="P236"/>
      <c r="Q236"/>
      <c r="R236"/>
      <c r="S236"/>
      <c r="T236"/>
      <c r="U236"/>
      <c r="V236"/>
      <c r="W236" s="67">
        <f t="shared" si="9"/>
      </c>
      <c r="X236" s="59">
        <f t="shared" si="10"/>
      </c>
    </row>
    <row r="237" spans="2:24" ht="54.75" customHeight="1">
      <c r="B237" s="48">
        <f t="shared" si="11"/>
      </c>
      <c r="H237"/>
      <c r="I237"/>
      <c r="J237"/>
      <c r="K237"/>
      <c r="L237"/>
      <c r="M237"/>
      <c r="N237"/>
      <c r="O237"/>
      <c r="P237"/>
      <c r="Q237"/>
      <c r="R237"/>
      <c r="S237"/>
      <c r="T237"/>
      <c r="U237"/>
      <c r="V237"/>
      <c r="W237" s="67">
        <f t="shared" si="9"/>
      </c>
      <c r="X237" s="59">
        <f t="shared" si="10"/>
      </c>
    </row>
    <row r="238" spans="2:24" ht="54.75" customHeight="1">
      <c r="B238" s="48">
        <f t="shared" si="11"/>
      </c>
      <c r="H238"/>
      <c r="I238"/>
      <c r="J238"/>
      <c r="K238"/>
      <c r="L238"/>
      <c r="M238"/>
      <c r="N238"/>
      <c r="O238"/>
      <c r="P238"/>
      <c r="Q238"/>
      <c r="R238"/>
      <c r="S238"/>
      <c r="T238"/>
      <c r="U238"/>
      <c r="V238"/>
      <c r="W238" s="67">
        <f t="shared" si="9"/>
      </c>
      <c r="X238" s="59">
        <f t="shared" si="10"/>
      </c>
    </row>
    <row r="239" spans="2:24" ht="54.75" customHeight="1">
      <c r="B239" s="48">
        <f t="shared" si="11"/>
      </c>
      <c r="H239"/>
      <c r="I239"/>
      <c r="J239"/>
      <c r="K239"/>
      <c r="L239"/>
      <c r="M239"/>
      <c r="N239"/>
      <c r="O239"/>
      <c r="P239"/>
      <c r="Q239"/>
      <c r="R239"/>
      <c r="S239"/>
      <c r="T239"/>
      <c r="U239"/>
      <c r="V239"/>
      <c r="W239" s="67">
        <f t="shared" si="9"/>
      </c>
      <c r="X239" s="59">
        <f t="shared" si="10"/>
      </c>
    </row>
    <row r="240" spans="2:24" ht="54.75" customHeight="1">
      <c r="B240" s="48">
        <f t="shared" si="11"/>
      </c>
      <c r="H240"/>
      <c r="I240"/>
      <c r="J240"/>
      <c r="K240"/>
      <c r="L240"/>
      <c r="M240"/>
      <c r="N240"/>
      <c r="O240"/>
      <c r="P240"/>
      <c r="Q240"/>
      <c r="R240"/>
      <c r="S240"/>
      <c r="T240"/>
      <c r="U240"/>
      <c r="V240"/>
      <c r="W240" s="67">
        <f t="shared" si="9"/>
      </c>
      <c r="X240" s="59">
        <f t="shared" si="10"/>
      </c>
    </row>
    <row r="241" spans="2:24" ht="54.75" customHeight="1">
      <c r="B241" s="48">
        <f t="shared" si="11"/>
      </c>
      <c r="H241"/>
      <c r="I241"/>
      <c r="J241"/>
      <c r="K241"/>
      <c r="L241"/>
      <c r="M241"/>
      <c r="N241"/>
      <c r="O241"/>
      <c r="P241"/>
      <c r="Q241"/>
      <c r="R241"/>
      <c r="S241"/>
      <c r="T241"/>
      <c r="U241"/>
      <c r="V241"/>
      <c r="W241" s="67">
        <f t="shared" si="9"/>
      </c>
      <c r="X241" s="59">
        <f t="shared" si="10"/>
      </c>
    </row>
    <row r="242" spans="2:24" ht="54.75" customHeight="1">
      <c r="B242" s="48">
        <f t="shared" si="11"/>
      </c>
      <c r="H242"/>
      <c r="I242"/>
      <c r="J242"/>
      <c r="K242"/>
      <c r="L242"/>
      <c r="M242"/>
      <c r="N242"/>
      <c r="O242"/>
      <c r="P242"/>
      <c r="Q242"/>
      <c r="R242"/>
      <c r="S242"/>
      <c r="T242"/>
      <c r="U242"/>
      <c r="V242"/>
      <c r="W242" s="67">
        <f t="shared" si="9"/>
      </c>
      <c r="X242" s="59">
        <f t="shared" si="10"/>
      </c>
    </row>
    <row r="243" spans="2:24" ht="54.75" customHeight="1">
      <c r="B243" s="48">
        <f t="shared" si="11"/>
      </c>
      <c r="H243"/>
      <c r="I243"/>
      <c r="J243"/>
      <c r="K243"/>
      <c r="L243"/>
      <c r="M243"/>
      <c r="N243"/>
      <c r="O243"/>
      <c r="P243"/>
      <c r="Q243"/>
      <c r="R243"/>
      <c r="S243"/>
      <c r="T243"/>
      <c r="U243"/>
      <c r="V243"/>
      <c r="W243" s="67">
        <f t="shared" si="9"/>
      </c>
      <c r="X243" s="59">
        <f t="shared" si="10"/>
      </c>
    </row>
    <row r="244" spans="2:24" ht="54.75" customHeight="1">
      <c r="B244" s="48">
        <f t="shared" si="11"/>
      </c>
      <c r="H244"/>
      <c r="I244"/>
      <c r="J244"/>
      <c r="K244"/>
      <c r="L244"/>
      <c r="M244"/>
      <c r="N244"/>
      <c r="O244"/>
      <c r="P244"/>
      <c r="Q244"/>
      <c r="R244"/>
      <c r="S244"/>
      <c r="T244"/>
      <c r="U244"/>
      <c r="V244"/>
      <c r="W244" s="67">
        <f t="shared" si="9"/>
      </c>
      <c r="X244" s="59">
        <f t="shared" si="10"/>
      </c>
    </row>
    <row r="245" spans="2:24" ht="54.75" customHeight="1">
      <c r="B245" s="48">
        <f t="shared" si="11"/>
      </c>
      <c r="H245"/>
      <c r="I245"/>
      <c r="J245"/>
      <c r="K245"/>
      <c r="L245"/>
      <c r="M245"/>
      <c r="N245"/>
      <c r="O245"/>
      <c r="P245"/>
      <c r="Q245"/>
      <c r="R245"/>
      <c r="S245"/>
      <c r="T245"/>
      <c r="U245"/>
      <c r="V245"/>
      <c r="W245" s="67">
        <f t="shared" si="9"/>
      </c>
      <c r="X245" s="59">
        <f t="shared" si="10"/>
      </c>
    </row>
    <row r="246" spans="2:24" ht="54.75" customHeight="1">
      <c r="B246" s="48">
        <f t="shared" si="11"/>
      </c>
      <c r="H246"/>
      <c r="I246"/>
      <c r="J246"/>
      <c r="K246"/>
      <c r="L246"/>
      <c r="M246"/>
      <c r="N246"/>
      <c r="O246"/>
      <c r="P246"/>
      <c r="Q246"/>
      <c r="R246"/>
      <c r="S246"/>
      <c r="T246"/>
      <c r="U246"/>
      <c r="V246"/>
      <c r="W246" s="67">
        <f t="shared" si="9"/>
      </c>
      <c r="X246" s="59">
        <f t="shared" si="10"/>
      </c>
    </row>
    <row r="247" spans="2:24" ht="54.75" customHeight="1">
      <c r="B247" s="48">
        <f t="shared" si="11"/>
      </c>
      <c r="H247"/>
      <c r="I247"/>
      <c r="J247"/>
      <c r="K247"/>
      <c r="L247"/>
      <c r="M247"/>
      <c r="N247"/>
      <c r="O247"/>
      <c r="P247"/>
      <c r="Q247"/>
      <c r="R247"/>
      <c r="S247"/>
      <c r="T247"/>
      <c r="U247"/>
      <c r="V247"/>
      <c r="W247" s="67">
        <f t="shared" si="9"/>
      </c>
      <c r="X247" s="59">
        <f t="shared" si="10"/>
      </c>
    </row>
    <row r="248" spans="2:24" ht="54.75" customHeight="1">
      <c r="B248" s="48">
        <f t="shared" si="11"/>
      </c>
      <c r="H248"/>
      <c r="I248"/>
      <c r="J248"/>
      <c r="K248"/>
      <c r="L248"/>
      <c r="M248"/>
      <c r="N248"/>
      <c r="O248"/>
      <c r="P248"/>
      <c r="Q248"/>
      <c r="R248"/>
      <c r="S248"/>
      <c r="T248"/>
      <c r="U248"/>
      <c r="V248"/>
      <c r="W248" s="67">
        <f t="shared" si="9"/>
      </c>
      <c r="X248" s="59">
        <f t="shared" si="10"/>
      </c>
    </row>
    <row r="249" spans="2:24" ht="54.75" customHeight="1">
      <c r="B249" s="48">
        <f t="shared" si="11"/>
      </c>
      <c r="H249"/>
      <c r="I249"/>
      <c r="J249"/>
      <c r="K249"/>
      <c r="L249"/>
      <c r="M249"/>
      <c r="N249"/>
      <c r="O249"/>
      <c r="P249"/>
      <c r="Q249"/>
      <c r="R249"/>
      <c r="S249"/>
      <c r="T249"/>
      <c r="U249"/>
      <c r="V249"/>
      <c r="W249" s="67">
        <f t="shared" si="9"/>
      </c>
      <c r="X249" s="59">
        <f t="shared" si="10"/>
      </c>
    </row>
    <row r="250" spans="2:24" ht="54.75" customHeight="1">
      <c r="B250" s="48">
        <f t="shared" si="11"/>
      </c>
      <c r="H250"/>
      <c r="I250"/>
      <c r="J250"/>
      <c r="K250"/>
      <c r="L250"/>
      <c r="M250"/>
      <c r="N250"/>
      <c r="O250"/>
      <c r="P250"/>
      <c r="Q250"/>
      <c r="R250"/>
      <c r="S250"/>
      <c r="T250"/>
      <c r="U250"/>
      <c r="V250"/>
      <c r="W250" s="67">
        <f t="shared" si="9"/>
      </c>
      <c r="X250" s="59">
        <f t="shared" si="10"/>
      </c>
    </row>
    <row r="251" spans="2:24" ht="54.75" customHeight="1">
      <c r="B251" s="48">
        <f t="shared" si="11"/>
      </c>
      <c r="H251"/>
      <c r="I251"/>
      <c r="J251"/>
      <c r="K251"/>
      <c r="L251"/>
      <c r="M251"/>
      <c r="N251"/>
      <c r="O251"/>
      <c r="P251"/>
      <c r="Q251"/>
      <c r="R251"/>
      <c r="S251"/>
      <c r="T251"/>
      <c r="U251"/>
      <c r="V251"/>
      <c r="W251" s="67">
        <f t="shared" si="9"/>
      </c>
      <c r="X251" s="59">
        <f t="shared" si="10"/>
      </c>
    </row>
    <row r="252" spans="2:24" ht="54.75" customHeight="1">
      <c r="B252" s="48">
        <f t="shared" si="11"/>
      </c>
      <c r="H252"/>
      <c r="I252"/>
      <c r="J252"/>
      <c r="K252"/>
      <c r="L252"/>
      <c r="M252"/>
      <c r="N252"/>
      <c r="O252"/>
      <c r="P252"/>
      <c r="Q252"/>
      <c r="R252"/>
      <c r="S252"/>
      <c r="T252"/>
      <c r="U252"/>
      <c r="V252"/>
      <c r="W252" s="67">
        <f t="shared" si="9"/>
      </c>
      <c r="X252" s="59">
        <f t="shared" si="10"/>
      </c>
    </row>
    <row r="253" spans="2:24" ht="54.75" customHeight="1">
      <c r="B253" s="48">
        <f t="shared" si="11"/>
      </c>
      <c r="H253"/>
      <c r="I253"/>
      <c r="J253"/>
      <c r="K253"/>
      <c r="L253"/>
      <c r="M253"/>
      <c r="N253"/>
      <c r="O253"/>
      <c r="P253"/>
      <c r="Q253"/>
      <c r="R253"/>
      <c r="S253"/>
      <c r="T253"/>
      <c r="U253"/>
      <c r="V253"/>
      <c r="W253" s="67">
        <f t="shared" si="9"/>
      </c>
      <c r="X253" s="59">
        <f t="shared" si="10"/>
      </c>
    </row>
    <row r="254" spans="2:24" ht="54.75" customHeight="1">
      <c r="B254" s="48">
        <f t="shared" si="11"/>
      </c>
      <c r="H254"/>
      <c r="I254"/>
      <c r="J254"/>
      <c r="K254"/>
      <c r="L254"/>
      <c r="M254"/>
      <c r="N254"/>
      <c r="O254"/>
      <c r="P254"/>
      <c r="Q254"/>
      <c r="R254"/>
      <c r="S254"/>
      <c r="T254"/>
      <c r="U254"/>
      <c r="V254"/>
      <c r="W254" s="67">
        <f t="shared" si="9"/>
      </c>
      <c r="X254" s="59">
        <f t="shared" si="10"/>
      </c>
    </row>
    <row r="255" spans="2:24" ht="54.75" customHeight="1">
      <c r="B255" s="48">
        <f t="shared" si="11"/>
      </c>
      <c r="H255"/>
      <c r="I255"/>
      <c r="J255"/>
      <c r="K255"/>
      <c r="L255"/>
      <c r="M255"/>
      <c r="N255"/>
      <c r="O255"/>
      <c r="P255"/>
      <c r="Q255"/>
      <c r="R255"/>
      <c r="S255"/>
      <c r="T255"/>
      <c r="U255"/>
      <c r="V255"/>
      <c r="W255" s="67">
        <f t="shared" si="9"/>
      </c>
      <c r="X255" s="59">
        <f t="shared" si="10"/>
      </c>
    </row>
    <row r="256" spans="2:24" ht="54.75" customHeight="1">
      <c r="B256" s="48">
        <f t="shared" si="11"/>
      </c>
      <c r="H256"/>
      <c r="I256"/>
      <c r="J256"/>
      <c r="K256"/>
      <c r="L256"/>
      <c r="M256"/>
      <c r="N256"/>
      <c r="O256"/>
      <c r="P256"/>
      <c r="Q256"/>
      <c r="R256"/>
      <c r="S256"/>
      <c r="T256"/>
      <c r="U256"/>
      <c r="V256"/>
      <c r="W256" s="67">
        <f t="shared" si="9"/>
      </c>
      <c r="X256" s="59">
        <f t="shared" si="10"/>
      </c>
    </row>
    <row r="257" spans="2:24" ht="54.75" customHeight="1">
      <c r="B257" s="48">
        <f t="shared" si="11"/>
      </c>
      <c r="H257"/>
      <c r="I257"/>
      <c r="J257"/>
      <c r="K257"/>
      <c r="L257"/>
      <c r="M257"/>
      <c r="N257"/>
      <c r="O257"/>
      <c r="P257"/>
      <c r="Q257"/>
      <c r="R257"/>
      <c r="S257"/>
      <c r="T257"/>
      <c r="U257"/>
      <c r="V257"/>
      <c r="W257" s="67">
        <f t="shared" si="9"/>
      </c>
      <c r="X257" s="59">
        <f t="shared" si="10"/>
      </c>
    </row>
    <row r="258" spans="2:24" ht="54.75" customHeight="1">
      <c r="B258" s="48">
        <f t="shared" si="11"/>
      </c>
      <c r="H258"/>
      <c r="I258"/>
      <c r="J258"/>
      <c r="K258"/>
      <c r="L258"/>
      <c r="M258"/>
      <c r="N258"/>
      <c r="O258"/>
      <c r="P258"/>
      <c r="Q258"/>
      <c r="R258"/>
      <c r="S258"/>
      <c r="T258"/>
      <c r="U258"/>
      <c r="V258"/>
      <c r="W258" s="67">
        <f t="shared" si="9"/>
      </c>
      <c r="X258" s="59">
        <f t="shared" si="10"/>
      </c>
    </row>
    <row r="259" spans="2:24" ht="54.75" customHeight="1">
      <c r="B259" s="48">
        <f t="shared" si="11"/>
      </c>
      <c r="H259"/>
      <c r="I259"/>
      <c r="J259"/>
      <c r="K259"/>
      <c r="L259"/>
      <c r="M259"/>
      <c r="N259"/>
      <c r="O259"/>
      <c r="P259"/>
      <c r="Q259"/>
      <c r="R259"/>
      <c r="S259"/>
      <c r="T259"/>
      <c r="U259"/>
      <c r="V259"/>
      <c r="W259" s="67">
        <f t="shared" si="9"/>
      </c>
      <c r="X259" s="59">
        <f t="shared" si="10"/>
      </c>
    </row>
    <row r="260" spans="2:24" ht="54.75" customHeight="1">
      <c r="B260" s="48">
        <f t="shared" si="11"/>
      </c>
      <c r="H260"/>
      <c r="I260"/>
      <c r="J260"/>
      <c r="K260"/>
      <c r="L260"/>
      <c r="M260"/>
      <c r="N260"/>
      <c r="O260"/>
      <c r="P260"/>
      <c r="Q260"/>
      <c r="R260"/>
      <c r="S260"/>
      <c r="T260"/>
      <c r="U260"/>
      <c r="V260"/>
      <c r="W260" s="67">
        <f t="shared" si="9"/>
      </c>
      <c r="X260" s="59">
        <f t="shared" si="10"/>
      </c>
    </row>
    <row r="261" spans="2:24" ht="54.75" customHeight="1">
      <c r="B261" s="48">
        <f t="shared" si="11"/>
      </c>
      <c r="H261"/>
      <c r="I261"/>
      <c r="J261"/>
      <c r="K261"/>
      <c r="L261"/>
      <c r="M261"/>
      <c r="N261"/>
      <c r="O261"/>
      <c r="P261"/>
      <c r="Q261"/>
      <c r="R261"/>
      <c r="S261"/>
      <c r="T261"/>
      <c r="U261"/>
      <c r="V261"/>
      <c r="W261" s="67">
        <f t="shared" si="9"/>
      </c>
      <c r="X261" s="59">
        <f t="shared" si="10"/>
      </c>
    </row>
    <row r="262" spans="2:24" ht="54.75" customHeight="1">
      <c r="B262" s="48">
        <f t="shared" si="11"/>
      </c>
      <c r="H262"/>
      <c r="I262"/>
      <c r="J262"/>
      <c r="K262"/>
      <c r="L262"/>
      <c r="M262"/>
      <c r="N262"/>
      <c r="O262"/>
      <c r="P262"/>
      <c r="Q262"/>
      <c r="R262"/>
      <c r="S262"/>
      <c r="T262"/>
      <c r="U262"/>
      <c r="V262"/>
      <c r="W262" s="67">
        <f t="shared" si="9"/>
      </c>
      <c r="X262" s="59">
        <f t="shared" si="10"/>
      </c>
    </row>
    <row r="263" spans="2:24" ht="54.75" customHeight="1">
      <c r="B263" s="48">
        <f t="shared" si="11"/>
      </c>
      <c r="H263"/>
      <c r="I263"/>
      <c r="J263"/>
      <c r="K263"/>
      <c r="L263"/>
      <c r="M263"/>
      <c r="N263"/>
      <c r="O263"/>
      <c r="P263"/>
      <c r="Q263"/>
      <c r="R263"/>
      <c r="S263"/>
      <c r="T263"/>
      <c r="U263"/>
      <c r="V263"/>
      <c r="W263" s="67">
        <f t="shared" si="9"/>
      </c>
      <c r="X263" s="59">
        <f t="shared" si="10"/>
      </c>
    </row>
    <row r="264" spans="2:24" ht="54.75" customHeight="1">
      <c r="B264" s="48">
        <f t="shared" si="11"/>
      </c>
      <c r="H264"/>
      <c r="I264"/>
      <c r="J264"/>
      <c r="K264"/>
      <c r="L264"/>
      <c r="M264"/>
      <c r="N264"/>
      <c r="O264"/>
      <c r="P264"/>
      <c r="Q264"/>
      <c r="R264"/>
      <c r="S264"/>
      <c r="T264"/>
      <c r="U264"/>
      <c r="V264"/>
      <c r="W264" s="67">
        <f t="shared" si="9"/>
      </c>
      <c r="X264" s="59">
        <f t="shared" si="10"/>
      </c>
    </row>
    <row r="265" spans="2:24" ht="54.75" customHeight="1">
      <c r="B265" s="48">
        <f t="shared" si="11"/>
      </c>
      <c r="H265"/>
      <c r="I265"/>
      <c r="J265"/>
      <c r="K265"/>
      <c r="L265"/>
      <c r="M265"/>
      <c r="N265"/>
      <c r="O265"/>
      <c r="P265"/>
      <c r="Q265"/>
      <c r="R265"/>
      <c r="S265"/>
      <c r="T265"/>
      <c r="U265"/>
      <c r="V265"/>
      <c r="W265" s="67">
        <f t="shared" si="9"/>
      </c>
      <c r="X265" s="59">
        <f t="shared" si="10"/>
      </c>
    </row>
    <row r="266" spans="2:24" ht="54.75" customHeight="1">
      <c r="B266" s="48">
        <f t="shared" si="11"/>
      </c>
      <c r="H266"/>
      <c r="I266"/>
      <c r="J266"/>
      <c r="K266"/>
      <c r="L266"/>
      <c r="M266"/>
      <c r="N266"/>
      <c r="O266"/>
      <c r="P266"/>
      <c r="Q266"/>
      <c r="R266"/>
      <c r="S266"/>
      <c r="T266"/>
      <c r="U266"/>
      <c r="V266"/>
      <c r="W266" s="67">
        <f t="shared" si="9"/>
      </c>
      <c r="X266" s="59">
        <f t="shared" si="10"/>
      </c>
    </row>
    <row r="267" spans="2:24" ht="54.75" customHeight="1">
      <c r="B267" s="48">
        <f t="shared" si="11"/>
      </c>
      <c r="H267"/>
      <c r="I267"/>
      <c r="J267"/>
      <c r="K267"/>
      <c r="L267"/>
      <c r="M267"/>
      <c r="N267"/>
      <c r="O267"/>
      <c r="P267"/>
      <c r="Q267"/>
      <c r="R267"/>
      <c r="S267"/>
      <c r="T267"/>
      <c r="U267"/>
      <c r="V267"/>
      <c r="W267" s="67">
        <f t="shared" si="9"/>
      </c>
      <c r="X267" s="59">
        <f t="shared" si="10"/>
      </c>
    </row>
    <row r="268" spans="2:24" ht="54.75" customHeight="1">
      <c r="B268" s="48">
        <f t="shared" si="11"/>
      </c>
      <c r="H268"/>
      <c r="I268"/>
      <c r="J268"/>
      <c r="K268"/>
      <c r="L268"/>
      <c r="M268"/>
      <c r="N268"/>
      <c r="O268"/>
      <c r="P268"/>
      <c r="Q268"/>
      <c r="R268"/>
      <c r="S268"/>
      <c r="T268"/>
      <c r="U268"/>
      <c r="V268"/>
      <c r="W268" s="67">
        <f t="shared" si="9"/>
      </c>
      <c r="X268" s="59">
        <f t="shared" si="10"/>
      </c>
    </row>
    <row r="269" spans="2:24" ht="54.75" customHeight="1">
      <c r="B269" s="48">
        <f t="shared" si="11"/>
      </c>
      <c r="H269"/>
      <c r="I269"/>
      <c r="J269"/>
      <c r="K269"/>
      <c r="L269"/>
      <c r="M269"/>
      <c r="N269"/>
      <c r="O269"/>
      <c r="P269"/>
      <c r="Q269"/>
      <c r="R269"/>
      <c r="S269"/>
      <c r="T269"/>
      <c r="U269"/>
      <c r="V269"/>
      <c r="W269" s="67">
        <f t="shared" si="9"/>
      </c>
      <c r="X269" s="59">
        <f t="shared" si="10"/>
      </c>
    </row>
    <row r="270" spans="2:24" ht="54.75" customHeight="1">
      <c r="B270" s="48">
        <f t="shared" si="11"/>
      </c>
      <c r="H270"/>
      <c r="I270"/>
      <c r="J270"/>
      <c r="K270"/>
      <c r="L270"/>
      <c r="M270"/>
      <c r="N270"/>
      <c r="O270"/>
      <c r="P270"/>
      <c r="Q270"/>
      <c r="R270"/>
      <c r="S270"/>
      <c r="T270"/>
      <c r="U270"/>
      <c r="V270"/>
      <c r="W270" s="67">
        <f t="shared" si="9"/>
      </c>
      <c r="X270" s="59">
        <f t="shared" si="10"/>
      </c>
    </row>
    <row r="271" spans="2:24" ht="54.75" customHeight="1">
      <c r="B271" s="48">
        <f t="shared" si="11"/>
      </c>
      <c r="H271"/>
      <c r="I271"/>
      <c r="J271"/>
      <c r="K271"/>
      <c r="L271"/>
      <c r="M271"/>
      <c r="N271"/>
      <c r="O271"/>
      <c r="P271"/>
      <c r="Q271"/>
      <c r="R271"/>
      <c r="S271"/>
      <c r="T271"/>
      <c r="U271"/>
      <c r="V271"/>
      <c r="W271" s="67">
        <f t="shared" si="9"/>
      </c>
      <c r="X271" s="59">
        <f t="shared" si="10"/>
      </c>
    </row>
    <row r="272" spans="2:24" ht="54.75" customHeight="1">
      <c r="B272" s="48">
        <f t="shared" si="11"/>
      </c>
      <c r="H272"/>
      <c r="I272"/>
      <c r="J272"/>
      <c r="K272"/>
      <c r="L272"/>
      <c r="M272"/>
      <c r="N272"/>
      <c r="O272"/>
      <c r="P272"/>
      <c r="Q272"/>
      <c r="R272"/>
      <c r="S272"/>
      <c r="T272"/>
      <c r="U272"/>
      <c r="V272"/>
      <c r="W272" s="67">
        <f t="shared" si="9"/>
      </c>
      <c r="X272" s="59">
        <f t="shared" si="10"/>
      </c>
    </row>
    <row r="273" spans="2:24" ht="54.75" customHeight="1">
      <c r="B273" s="48">
        <f t="shared" si="11"/>
      </c>
      <c r="H273"/>
      <c r="I273"/>
      <c r="J273"/>
      <c r="K273"/>
      <c r="L273"/>
      <c r="M273"/>
      <c r="N273"/>
      <c r="O273"/>
      <c r="P273"/>
      <c r="Q273"/>
      <c r="R273"/>
      <c r="S273"/>
      <c r="T273"/>
      <c r="U273"/>
      <c r="V273"/>
      <c r="W273" s="67">
        <f t="shared" si="9"/>
      </c>
      <c r="X273" s="59">
        <f t="shared" si="10"/>
      </c>
    </row>
    <row r="274" spans="2:24" ht="54.75" customHeight="1">
      <c r="B274" s="48">
        <f t="shared" si="11"/>
      </c>
      <c r="H274"/>
      <c r="I274"/>
      <c r="J274"/>
      <c r="K274"/>
      <c r="L274"/>
      <c r="M274"/>
      <c r="N274"/>
      <c r="O274"/>
      <c r="P274"/>
      <c r="Q274"/>
      <c r="R274"/>
      <c r="S274"/>
      <c r="T274"/>
      <c r="U274"/>
      <c r="V274"/>
      <c r="W274" s="67">
        <f t="shared" si="9"/>
      </c>
      <c r="X274" s="59">
        <f t="shared" si="10"/>
      </c>
    </row>
    <row r="275" spans="2:24" ht="54.75" customHeight="1">
      <c r="B275" s="48">
        <f t="shared" si="11"/>
      </c>
      <c r="H275"/>
      <c r="I275"/>
      <c r="J275"/>
      <c r="K275"/>
      <c r="L275"/>
      <c r="M275"/>
      <c r="N275"/>
      <c r="O275"/>
      <c r="P275"/>
      <c r="Q275"/>
      <c r="R275"/>
      <c r="S275"/>
      <c r="T275"/>
      <c r="U275"/>
      <c r="V275"/>
      <c r="W275" s="67">
        <f t="shared" si="9"/>
      </c>
      <c r="X275" s="59">
        <f t="shared" si="10"/>
      </c>
    </row>
    <row r="276" spans="2:24" ht="54.75" customHeight="1">
      <c r="B276" s="48">
        <f t="shared" si="11"/>
      </c>
      <c r="H276"/>
      <c r="I276"/>
      <c r="J276"/>
      <c r="K276"/>
      <c r="L276"/>
      <c r="M276"/>
      <c r="N276"/>
      <c r="O276"/>
      <c r="P276"/>
      <c r="Q276"/>
      <c r="R276"/>
      <c r="S276"/>
      <c r="T276"/>
      <c r="U276"/>
      <c r="V276"/>
      <c r="W276" s="67">
        <f t="shared" si="9"/>
      </c>
      <c r="X276" s="59">
        <f t="shared" si="10"/>
      </c>
    </row>
    <row r="277" spans="2:24" ht="54.75" customHeight="1">
      <c r="B277" s="48">
        <f t="shared" si="11"/>
      </c>
      <c r="H277"/>
      <c r="I277"/>
      <c r="J277"/>
      <c r="K277"/>
      <c r="L277"/>
      <c r="M277"/>
      <c r="N277"/>
      <c r="O277"/>
      <c r="P277"/>
      <c r="Q277"/>
      <c r="R277"/>
      <c r="S277"/>
      <c r="T277"/>
      <c r="U277"/>
      <c r="V277"/>
      <c r="W277" s="67">
        <f t="shared" si="9"/>
      </c>
      <c r="X277" s="59">
        <f t="shared" si="10"/>
      </c>
    </row>
    <row r="278" spans="2:24" ht="54.75" customHeight="1">
      <c r="B278" s="48">
        <f t="shared" si="11"/>
      </c>
      <c r="H278"/>
      <c r="I278"/>
      <c r="J278"/>
      <c r="K278"/>
      <c r="L278"/>
      <c r="M278"/>
      <c r="N278"/>
      <c r="O278"/>
      <c r="P278"/>
      <c r="Q278"/>
      <c r="R278"/>
      <c r="S278"/>
      <c r="T278"/>
      <c r="U278"/>
      <c r="V278"/>
      <c r="W278" s="67">
        <f t="shared" si="9"/>
      </c>
      <c r="X278" s="59">
        <f t="shared" si="10"/>
      </c>
    </row>
    <row r="279" spans="2:24" ht="54.75" customHeight="1">
      <c r="B279" s="48">
        <f t="shared" si="11"/>
      </c>
      <c r="H279"/>
      <c r="I279"/>
      <c r="J279"/>
      <c r="K279"/>
      <c r="L279"/>
      <c r="M279"/>
      <c r="N279"/>
      <c r="O279"/>
      <c r="P279"/>
      <c r="Q279"/>
      <c r="R279"/>
      <c r="S279"/>
      <c r="T279"/>
      <c r="U279"/>
      <c r="V279"/>
      <c r="W279" s="67">
        <f t="shared" si="9"/>
      </c>
      <c r="X279" s="59">
        <f t="shared" si="10"/>
      </c>
    </row>
    <row r="280" spans="2:24" ht="54.75" customHeight="1">
      <c r="B280" s="48">
        <f t="shared" si="11"/>
      </c>
      <c r="H280"/>
      <c r="I280"/>
      <c r="J280"/>
      <c r="K280"/>
      <c r="L280"/>
      <c r="M280"/>
      <c r="N280"/>
      <c r="O280"/>
      <c r="P280"/>
      <c r="Q280"/>
      <c r="R280"/>
      <c r="S280"/>
      <c r="T280"/>
      <c r="U280"/>
      <c r="V280"/>
      <c r="W280" s="67">
        <f aca="true" t="shared" si="12" ref="W280:W343">IF(C280="","",IF(ISBLANK(VLOOKUP(C280,PlayerData,9,FALSE)),"",VLOOKUP(C280,PlayerData,9,FALSE)))</f>
      </c>
      <c r="X280" s="59">
        <f aca="true" t="shared" si="13" ref="X280:X343">IF(ISBLANK($C280),"",VLOOKUP($C280,PlayerData,62,FALSE))</f>
      </c>
    </row>
    <row r="281" spans="2:24" ht="54.75" customHeight="1">
      <c r="B281" s="48">
        <f aca="true" t="shared" si="14" ref="B281:B344">IF(ISBLANK(C281),"",B280+1)</f>
      </c>
      <c r="H281"/>
      <c r="I281"/>
      <c r="J281"/>
      <c r="K281"/>
      <c r="L281"/>
      <c r="M281"/>
      <c r="N281"/>
      <c r="O281"/>
      <c r="P281"/>
      <c r="Q281"/>
      <c r="R281"/>
      <c r="S281"/>
      <c r="T281"/>
      <c r="U281"/>
      <c r="V281"/>
      <c r="W281" s="67">
        <f t="shared" si="12"/>
      </c>
      <c r="X281" s="59">
        <f t="shared" si="13"/>
      </c>
    </row>
    <row r="282" spans="2:24" ht="54.75" customHeight="1">
      <c r="B282" s="48">
        <f t="shared" si="14"/>
      </c>
      <c r="H282"/>
      <c r="I282"/>
      <c r="J282"/>
      <c r="K282"/>
      <c r="L282"/>
      <c r="M282"/>
      <c r="N282"/>
      <c r="O282"/>
      <c r="P282"/>
      <c r="Q282"/>
      <c r="R282"/>
      <c r="S282"/>
      <c r="T282"/>
      <c r="U282"/>
      <c r="V282"/>
      <c r="W282" s="67">
        <f t="shared" si="12"/>
      </c>
      <c r="X282" s="59">
        <f t="shared" si="13"/>
      </c>
    </row>
    <row r="283" spans="2:24" ht="54.75" customHeight="1">
      <c r="B283" s="48">
        <f t="shared" si="14"/>
      </c>
      <c r="H283"/>
      <c r="I283"/>
      <c r="J283"/>
      <c r="K283"/>
      <c r="L283"/>
      <c r="M283"/>
      <c r="N283"/>
      <c r="O283"/>
      <c r="P283"/>
      <c r="Q283"/>
      <c r="R283"/>
      <c r="S283"/>
      <c r="T283"/>
      <c r="U283"/>
      <c r="V283"/>
      <c r="W283" s="67">
        <f t="shared" si="12"/>
      </c>
      <c r="X283" s="59">
        <f t="shared" si="13"/>
      </c>
    </row>
    <row r="284" spans="2:24" ht="54.75" customHeight="1">
      <c r="B284" s="48">
        <f t="shared" si="14"/>
      </c>
      <c r="H284"/>
      <c r="I284"/>
      <c r="J284"/>
      <c r="K284"/>
      <c r="L284"/>
      <c r="M284"/>
      <c r="N284"/>
      <c r="O284"/>
      <c r="P284"/>
      <c r="Q284"/>
      <c r="R284"/>
      <c r="S284"/>
      <c r="T284"/>
      <c r="U284"/>
      <c r="V284"/>
      <c r="W284" s="67">
        <f t="shared" si="12"/>
      </c>
      <c r="X284" s="59">
        <f t="shared" si="13"/>
      </c>
    </row>
    <row r="285" spans="2:24" ht="54.75" customHeight="1">
      <c r="B285" s="48">
        <f t="shared" si="14"/>
      </c>
      <c r="H285"/>
      <c r="I285"/>
      <c r="J285"/>
      <c r="K285"/>
      <c r="L285"/>
      <c r="M285"/>
      <c r="N285"/>
      <c r="O285"/>
      <c r="P285"/>
      <c r="Q285"/>
      <c r="R285"/>
      <c r="S285"/>
      <c r="T285"/>
      <c r="U285"/>
      <c r="V285"/>
      <c r="W285" s="67">
        <f t="shared" si="12"/>
      </c>
      <c r="X285" s="59">
        <f t="shared" si="13"/>
      </c>
    </row>
    <row r="286" spans="2:24" ht="54.75" customHeight="1">
      <c r="B286" s="48">
        <f t="shared" si="14"/>
      </c>
      <c r="H286"/>
      <c r="I286"/>
      <c r="J286"/>
      <c r="K286"/>
      <c r="L286"/>
      <c r="M286"/>
      <c r="N286"/>
      <c r="O286"/>
      <c r="P286"/>
      <c r="Q286"/>
      <c r="R286"/>
      <c r="S286"/>
      <c r="T286"/>
      <c r="U286"/>
      <c r="V286"/>
      <c r="W286" s="67">
        <f t="shared" si="12"/>
      </c>
      <c r="X286" s="59">
        <f t="shared" si="13"/>
      </c>
    </row>
    <row r="287" spans="2:24" ht="54.75" customHeight="1">
      <c r="B287" s="48">
        <f t="shared" si="14"/>
      </c>
      <c r="H287"/>
      <c r="I287"/>
      <c r="J287"/>
      <c r="K287"/>
      <c r="L287"/>
      <c r="M287"/>
      <c r="N287"/>
      <c r="O287"/>
      <c r="P287"/>
      <c r="Q287"/>
      <c r="R287"/>
      <c r="S287"/>
      <c r="T287"/>
      <c r="U287"/>
      <c r="V287"/>
      <c r="W287" s="67">
        <f t="shared" si="12"/>
      </c>
      <c r="X287" s="59">
        <f t="shared" si="13"/>
      </c>
    </row>
    <row r="288" spans="2:24" ht="54.75" customHeight="1">
      <c r="B288" s="48">
        <f t="shared" si="14"/>
      </c>
      <c r="H288"/>
      <c r="I288"/>
      <c r="J288"/>
      <c r="K288"/>
      <c r="L288"/>
      <c r="M288"/>
      <c r="N288"/>
      <c r="O288"/>
      <c r="P288"/>
      <c r="Q288"/>
      <c r="R288"/>
      <c r="S288"/>
      <c r="T288"/>
      <c r="U288"/>
      <c r="V288"/>
      <c r="W288" s="67">
        <f t="shared" si="12"/>
      </c>
      <c r="X288" s="59">
        <f t="shared" si="13"/>
      </c>
    </row>
    <row r="289" spans="2:24" ht="54.75" customHeight="1">
      <c r="B289" s="48">
        <f t="shared" si="14"/>
      </c>
      <c r="H289"/>
      <c r="I289"/>
      <c r="J289"/>
      <c r="K289"/>
      <c r="L289"/>
      <c r="M289"/>
      <c r="N289"/>
      <c r="O289"/>
      <c r="P289"/>
      <c r="Q289"/>
      <c r="R289"/>
      <c r="S289"/>
      <c r="T289"/>
      <c r="U289"/>
      <c r="V289"/>
      <c r="W289" s="67">
        <f t="shared" si="12"/>
      </c>
      <c r="X289" s="59">
        <f t="shared" si="13"/>
      </c>
    </row>
    <row r="290" spans="2:24" ht="54.75" customHeight="1">
      <c r="B290" s="48">
        <f t="shared" si="14"/>
      </c>
      <c r="H290"/>
      <c r="I290"/>
      <c r="J290"/>
      <c r="K290"/>
      <c r="L290"/>
      <c r="M290"/>
      <c r="N290"/>
      <c r="O290"/>
      <c r="P290"/>
      <c r="Q290"/>
      <c r="R290"/>
      <c r="S290"/>
      <c r="T290"/>
      <c r="U290"/>
      <c r="V290"/>
      <c r="W290" s="67">
        <f t="shared" si="12"/>
      </c>
      <c r="X290" s="59">
        <f t="shared" si="13"/>
      </c>
    </row>
    <row r="291" spans="2:24" ht="54.75" customHeight="1">
      <c r="B291" s="48">
        <f t="shared" si="14"/>
      </c>
      <c r="H291"/>
      <c r="I291"/>
      <c r="J291"/>
      <c r="K291"/>
      <c r="L291"/>
      <c r="M291"/>
      <c r="N291"/>
      <c r="O291"/>
      <c r="P291"/>
      <c r="Q291"/>
      <c r="R291"/>
      <c r="S291"/>
      <c r="T291"/>
      <c r="U291"/>
      <c r="V291"/>
      <c r="W291" s="67">
        <f t="shared" si="12"/>
      </c>
      <c r="X291" s="59">
        <f t="shared" si="13"/>
      </c>
    </row>
    <row r="292" spans="2:24" ht="54.75" customHeight="1">
      <c r="B292" s="48">
        <f t="shared" si="14"/>
      </c>
      <c r="H292"/>
      <c r="I292"/>
      <c r="J292"/>
      <c r="K292"/>
      <c r="L292"/>
      <c r="M292"/>
      <c r="N292"/>
      <c r="O292"/>
      <c r="P292"/>
      <c r="Q292"/>
      <c r="R292"/>
      <c r="S292"/>
      <c r="T292"/>
      <c r="U292"/>
      <c r="V292"/>
      <c r="W292" s="67">
        <f t="shared" si="12"/>
      </c>
      <c r="X292" s="59">
        <f t="shared" si="13"/>
      </c>
    </row>
    <row r="293" spans="2:24" ht="54.75" customHeight="1">
      <c r="B293" s="48">
        <f t="shared" si="14"/>
      </c>
      <c r="H293"/>
      <c r="I293"/>
      <c r="J293"/>
      <c r="K293"/>
      <c r="L293"/>
      <c r="M293"/>
      <c r="N293"/>
      <c r="O293"/>
      <c r="P293"/>
      <c r="Q293"/>
      <c r="R293"/>
      <c r="S293"/>
      <c r="T293"/>
      <c r="U293"/>
      <c r="V293"/>
      <c r="W293" s="67">
        <f t="shared" si="12"/>
      </c>
      <c r="X293" s="59">
        <f t="shared" si="13"/>
      </c>
    </row>
    <row r="294" spans="2:24" ht="54.75" customHeight="1">
      <c r="B294" s="48">
        <f t="shared" si="14"/>
      </c>
      <c r="H294"/>
      <c r="I294"/>
      <c r="J294"/>
      <c r="K294"/>
      <c r="L294"/>
      <c r="M294"/>
      <c r="N294"/>
      <c r="O294"/>
      <c r="P294"/>
      <c r="Q294"/>
      <c r="R294"/>
      <c r="S294"/>
      <c r="T294"/>
      <c r="U294"/>
      <c r="V294"/>
      <c r="W294" s="67">
        <f t="shared" si="12"/>
      </c>
      <c r="X294" s="59">
        <f t="shared" si="13"/>
      </c>
    </row>
    <row r="295" spans="2:24" ht="54.75" customHeight="1">
      <c r="B295" s="48">
        <f t="shared" si="14"/>
      </c>
      <c r="H295"/>
      <c r="I295"/>
      <c r="J295"/>
      <c r="K295"/>
      <c r="L295"/>
      <c r="M295"/>
      <c r="N295"/>
      <c r="O295"/>
      <c r="P295"/>
      <c r="Q295"/>
      <c r="R295"/>
      <c r="S295"/>
      <c r="T295"/>
      <c r="U295"/>
      <c r="V295"/>
      <c r="W295" s="67">
        <f t="shared" si="12"/>
      </c>
      <c r="X295" s="59">
        <f t="shared" si="13"/>
      </c>
    </row>
    <row r="296" spans="2:24" ht="54.75" customHeight="1">
      <c r="B296" s="48">
        <f t="shared" si="14"/>
      </c>
      <c r="H296"/>
      <c r="I296"/>
      <c r="J296"/>
      <c r="K296"/>
      <c r="L296"/>
      <c r="M296"/>
      <c r="N296"/>
      <c r="O296"/>
      <c r="P296"/>
      <c r="Q296"/>
      <c r="R296"/>
      <c r="S296"/>
      <c r="T296"/>
      <c r="U296"/>
      <c r="V296"/>
      <c r="W296" s="67">
        <f t="shared" si="12"/>
      </c>
      <c r="X296" s="59">
        <f t="shared" si="13"/>
      </c>
    </row>
    <row r="297" spans="2:24" ht="54.75" customHeight="1">
      <c r="B297" s="48">
        <f t="shared" si="14"/>
      </c>
      <c r="H297"/>
      <c r="I297"/>
      <c r="J297"/>
      <c r="K297"/>
      <c r="L297"/>
      <c r="M297"/>
      <c r="N297"/>
      <c r="O297"/>
      <c r="P297"/>
      <c r="Q297"/>
      <c r="R297"/>
      <c r="S297"/>
      <c r="T297"/>
      <c r="U297"/>
      <c r="V297"/>
      <c r="W297" s="67">
        <f t="shared" si="12"/>
      </c>
      <c r="X297" s="59">
        <f t="shared" si="13"/>
      </c>
    </row>
    <row r="298" spans="2:24" ht="54.75" customHeight="1">
      <c r="B298" s="48">
        <f t="shared" si="14"/>
      </c>
      <c r="H298"/>
      <c r="I298"/>
      <c r="J298"/>
      <c r="K298"/>
      <c r="L298"/>
      <c r="M298"/>
      <c r="N298"/>
      <c r="O298"/>
      <c r="P298"/>
      <c r="Q298"/>
      <c r="R298"/>
      <c r="S298"/>
      <c r="T298"/>
      <c r="U298"/>
      <c r="V298"/>
      <c r="W298" s="67">
        <f t="shared" si="12"/>
      </c>
      <c r="X298" s="59">
        <f t="shared" si="13"/>
      </c>
    </row>
    <row r="299" spans="2:24" ht="54.75" customHeight="1">
      <c r="B299" s="48">
        <f t="shared" si="14"/>
      </c>
      <c r="H299"/>
      <c r="I299"/>
      <c r="J299"/>
      <c r="K299"/>
      <c r="L299"/>
      <c r="M299"/>
      <c r="N299"/>
      <c r="O299"/>
      <c r="P299"/>
      <c r="Q299"/>
      <c r="R299"/>
      <c r="S299"/>
      <c r="T299"/>
      <c r="U299"/>
      <c r="V299"/>
      <c r="W299" s="67">
        <f t="shared" si="12"/>
      </c>
      <c r="X299" s="59">
        <f t="shared" si="13"/>
      </c>
    </row>
    <row r="300" spans="2:24" ht="54.75" customHeight="1">
      <c r="B300" s="48">
        <f t="shared" si="14"/>
      </c>
      <c r="H300"/>
      <c r="I300"/>
      <c r="J300"/>
      <c r="K300"/>
      <c r="L300"/>
      <c r="M300"/>
      <c r="N300"/>
      <c r="O300"/>
      <c r="P300"/>
      <c r="Q300"/>
      <c r="R300"/>
      <c r="S300"/>
      <c r="T300"/>
      <c r="U300"/>
      <c r="V300"/>
      <c r="W300" s="67">
        <f t="shared" si="12"/>
      </c>
      <c r="X300" s="59">
        <f t="shared" si="13"/>
      </c>
    </row>
    <row r="301" spans="2:24" ht="54.75" customHeight="1">
      <c r="B301" s="48">
        <f t="shared" si="14"/>
      </c>
      <c r="H301"/>
      <c r="I301"/>
      <c r="J301"/>
      <c r="K301"/>
      <c r="L301"/>
      <c r="M301"/>
      <c r="N301"/>
      <c r="O301"/>
      <c r="P301"/>
      <c r="Q301"/>
      <c r="R301"/>
      <c r="S301"/>
      <c r="T301"/>
      <c r="U301"/>
      <c r="V301"/>
      <c r="W301" s="67">
        <f t="shared" si="12"/>
      </c>
      <c r="X301" s="59">
        <f t="shared" si="13"/>
      </c>
    </row>
    <row r="302" spans="2:24" ht="54.75" customHeight="1">
      <c r="B302" s="48">
        <f t="shared" si="14"/>
      </c>
      <c r="H302"/>
      <c r="I302"/>
      <c r="J302"/>
      <c r="K302"/>
      <c r="L302"/>
      <c r="M302"/>
      <c r="N302"/>
      <c r="O302"/>
      <c r="P302"/>
      <c r="Q302"/>
      <c r="R302"/>
      <c r="S302"/>
      <c r="T302"/>
      <c r="U302"/>
      <c r="V302"/>
      <c r="W302" s="67">
        <f t="shared" si="12"/>
      </c>
      <c r="X302" s="59">
        <f t="shared" si="13"/>
      </c>
    </row>
    <row r="303" spans="2:24" ht="54.75" customHeight="1">
      <c r="B303" s="48">
        <f t="shared" si="14"/>
      </c>
      <c r="H303"/>
      <c r="I303"/>
      <c r="J303"/>
      <c r="K303"/>
      <c r="L303"/>
      <c r="M303"/>
      <c r="N303"/>
      <c r="O303"/>
      <c r="P303"/>
      <c r="Q303"/>
      <c r="R303"/>
      <c r="S303"/>
      <c r="T303"/>
      <c r="U303"/>
      <c r="V303"/>
      <c r="W303" s="67">
        <f t="shared" si="12"/>
      </c>
      <c r="X303" s="59">
        <f t="shared" si="13"/>
      </c>
    </row>
    <row r="304" spans="2:24" ht="54.75" customHeight="1">
      <c r="B304" s="48">
        <f t="shared" si="14"/>
      </c>
      <c r="H304"/>
      <c r="I304"/>
      <c r="J304"/>
      <c r="K304"/>
      <c r="L304"/>
      <c r="M304"/>
      <c r="N304"/>
      <c r="O304"/>
      <c r="P304"/>
      <c r="Q304"/>
      <c r="R304"/>
      <c r="S304"/>
      <c r="T304"/>
      <c r="U304"/>
      <c r="V304"/>
      <c r="W304" s="67">
        <f t="shared" si="12"/>
      </c>
      <c r="X304" s="59">
        <f t="shared" si="13"/>
      </c>
    </row>
    <row r="305" spans="2:24" ht="54.75" customHeight="1">
      <c r="B305" s="48">
        <f t="shared" si="14"/>
      </c>
      <c r="H305"/>
      <c r="I305"/>
      <c r="J305"/>
      <c r="K305"/>
      <c r="L305"/>
      <c r="M305"/>
      <c r="N305"/>
      <c r="O305"/>
      <c r="P305"/>
      <c r="Q305"/>
      <c r="R305"/>
      <c r="S305"/>
      <c r="T305"/>
      <c r="U305"/>
      <c r="V305"/>
      <c r="W305" s="67">
        <f t="shared" si="12"/>
      </c>
      <c r="X305" s="59">
        <f t="shared" si="13"/>
      </c>
    </row>
    <row r="306" spans="2:24" ht="54.75" customHeight="1">
      <c r="B306" s="48">
        <f t="shared" si="14"/>
      </c>
      <c r="H306"/>
      <c r="I306"/>
      <c r="J306"/>
      <c r="K306"/>
      <c r="L306"/>
      <c r="M306"/>
      <c r="N306"/>
      <c r="O306"/>
      <c r="P306"/>
      <c r="Q306"/>
      <c r="R306"/>
      <c r="S306"/>
      <c r="T306"/>
      <c r="U306"/>
      <c r="V306"/>
      <c r="W306" s="67">
        <f t="shared" si="12"/>
      </c>
      <c r="X306" s="59">
        <f t="shared" si="13"/>
      </c>
    </row>
    <row r="307" spans="2:24" ht="54.75" customHeight="1">
      <c r="B307" s="48">
        <f t="shared" si="14"/>
      </c>
      <c r="H307"/>
      <c r="I307"/>
      <c r="J307"/>
      <c r="K307"/>
      <c r="L307"/>
      <c r="M307"/>
      <c r="N307"/>
      <c r="O307"/>
      <c r="P307"/>
      <c r="Q307"/>
      <c r="R307"/>
      <c r="S307"/>
      <c r="T307"/>
      <c r="U307"/>
      <c r="V307"/>
      <c r="W307" s="67">
        <f t="shared" si="12"/>
      </c>
      <c r="X307" s="59">
        <f t="shared" si="13"/>
      </c>
    </row>
    <row r="308" spans="2:24" ht="54.75" customHeight="1">
      <c r="B308" s="48">
        <f t="shared" si="14"/>
      </c>
      <c r="H308"/>
      <c r="I308"/>
      <c r="J308"/>
      <c r="K308"/>
      <c r="L308"/>
      <c r="M308"/>
      <c r="N308"/>
      <c r="O308"/>
      <c r="P308"/>
      <c r="Q308"/>
      <c r="R308"/>
      <c r="S308"/>
      <c r="T308"/>
      <c r="U308"/>
      <c r="V308"/>
      <c r="W308" s="67">
        <f t="shared" si="12"/>
      </c>
      <c r="X308" s="59">
        <f t="shared" si="13"/>
      </c>
    </row>
    <row r="309" spans="2:24" ht="54.75" customHeight="1">
      <c r="B309" s="48">
        <f t="shared" si="14"/>
      </c>
      <c r="H309"/>
      <c r="I309"/>
      <c r="J309"/>
      <c r="K309"/>
      <c r="L309"/>
      <c r="M309"/>
      <c r="N309"/>
      <c r="O309"/>
      <c r="P309"/>
      <c r="Q309"/>
      <c r="R309"/>
      <c r="S309"/>
      <c r="T309"/>
      <c r="U309"/>
      <c r="V309"/>
      <c r="W309" s="67">
        <f t="shared" si="12"/>
      </c>
      <c r="X309" s="59">
        <f t="shared" si="13"/>
      </c>
    </row>
    <row r="310" spans="2:24" ht="54.75" customHeight="1">
      <c r="B310" s="48">
        <f t="shared" si="14"/>
      </c>
      <c r="H310"/>
      <c r="I310"/>
      <c r="J310"/>
      <c r="K310"/>
      <c r="L310"/>
      <c r="M310"/>
      <c r="N310"/>
      <c r="O310"/>
      <c r="P310"/>
      <c r="Q310"/>
      <c r="R310"/>
      <c r="S310"/>
      <c r="T310"/>
      <c r="U310"/>
      <c r="V310"/>
      <c r="W310" s="67">
        <f t="shared" si="12"/>
      </c>
      <c r="X310" s="59">
        <f t="shared" si="13"/>
      </c>
    </row>
    <row r="311" spans="2:24" ht="54.75" customHeight="1">
      <c r="B311" s="48">
        <f t="shared" si="14"/>
      </c>
      <c r="H311"/>
      <c r="I311"/>
      <c r="J311"/>
      <c r="K311"/>
      <c r="L311"/>
      <c r="M311"/>
      <c r="N311"/>
      <c r="O311"/>
      <c r="P311"/>
      <c r="Q311"/>
      <c r="R311"/>
      <c r="S311"/>
      <c r="T311"/>
      <c r="U311"/>
      <c r="V311"/>
      <c r="W311" s="67">
        <f t="shared" si="12"/>
      </c>
      <c r="X311" s="59">
        <f t="shared" si="13"/>
      </c>
    </row>
    <row r="312" spans="2:24" ht="54.75" customHeight="1">
      <c r="B312" s="48">
        <f t="shared" si="14"/>
      </c>
      <c r="H312"/>
      <c r="I312"/>
      <c r="J312"/>
      <c r="K312"/>
      <c r="L312"/>
      <c r="M312"/>
      <c r="N312"/>
      <c r="O312"/>
      <c r="P312"/>
      <c r="Q312"/>
      <c r="R312"/>
      <c r="S312"/>
      <c r="T312"/>
      <c r="U312"/>
      <c r="V312"/>
      <c r="W312" s="67">
        <f t="shared" si="12"/>
      </c>
      <c r="X312" s="59">
        <f t="shared" si="13"/>
      </c>
    </row>
    <row r="313" spans="2:24" ht="54.75" customHeight="1">
      <c r="B313" s="48">
        <f t="shared" si="14"/>
      </c>
      <c r="H313"/>
      <c r="I313"/>
      <c r="J313"/>
      <c r="K313"/>
      <c r="L313"/>
      <c r="M313"/>
      <c r="N313"/>
      <c r="O313"/>
      <c r="P313"/>
      <c r="Q313"/>
      <c r="R313"/>
      <c r="S313"/>
      <c r="T313"/>
      <c r="U313"/>
      <c r="V313"/>
      <c r="W313" s="67">
        <f t="shared" si="12"/>
      </c>
      <c r="X313" s="59">
        <f t="shared" si="13"/>
      </c>
    </row>
    <row r="314" spans="2:24" ht="54.75" customHeight="1">
      <c r="B314" s="48">
        <f t="shared" si="14"/>
      </c>
      <c r="H314"/>
      <c r="I314"/>
      <c r="J314"/>
      <c r="K314"/>
      <c r="L314"/>
      <c r="M314"/>
      <c r="N314"/>
      <c r="O314"/>
      <c r="P314"/>
      <c r="Q314"/>
      <c r="R314"/>
      <c r="S314"/>
      <c r="T314"/>
      <c r="U314"/>
      <c r="V314"/>
      <c r="W314" s="67">
        <f t="shared" si="12"/>
      </c>
      <c r="X314" s="59">
        <f t="shared" si="13"/>
      </c>
    </row>
    <row r="315" spans="2:24" ht="54.75" customHeight="1">
      <c r="B315" s="48">
        <f t="shared" si="14"/>
      </c>
      <c r="H315"/>
      <c r="I315"/>
      <c r="J315"/>
      <c r="K315"/>
      <c r="L315"/>
      <c r="M315"/>
      <c r="N315"/>
      <c r="O315"/>
      <c r="P315"/>
      <c r="Q315"/>
      <c r="R315"/>
      <c r="S315"/>
      <c r="T315"/>
      <c r="U315"/>
      <c r="V315"/>
      <c r="W315" s="67">
        <f t="shared" si="12"/>
      </c>
      <c r="X315" s="59">
        <f t="shared" si="13"/>
      </c>
    </row>
    <row r="316" spans="2:24" ht="54.75" customHeight="1">
      <c r="B316" s="48">
        <f t="shared" si="14"/>
      </c>
      <c r="H316"/>
      <c r="I316"/>
      <c r="J316"/>
      <c r="K316"/>
      <c r="L316"/>
      <c r="M316"/>
      <c r="N316"/>
      <c r="O316"/>
      <c r="P316"/>
      <c r="Q316"/>
      <c r="R316"/>
      <c r="S316"/>
      <c r="T316"/>
      <c r="U316"/>
      <c r="V316"/>
      <c r="W316" s="67">
        <f t="shared" si="12"/>
      </c>
      <c r="X316" s="59">
        <f t="shared" si="13"/>
      </c>
    </row>
    <row r="317" spans="2:24" ht="54.75" customHeight="1">
      <c r="B317" s="48">
        <f t="shared" si="14"/>
      </c>
      <c r="H317"/>
      <c r="I317"/>
      <c r="J317"/>
      <c r="K317"/>
      <c r="L317"/>
      <c r="M317"/>
      <c r="N317"/>
      <c r="O317"/>
      <c r="P317"/>
      <c r="Q317"/>
      <c r="R317"/>
      <c r="S317"/>
      <c r="T317"/>
      <c r="U317"/>
      <c r="V317"/>
      <c r="W317" s="7">
        <f t="shared" si="12"/>
      </c>
      <c r="X317" s="59">
        <f t="shared" si="13"/>
      </c>
    </row>
    <row r="318" spans="2:24" ht="54.75" customHeight="1">
      <c r="B318" s="48">
        <f t="shared" si="14"/>
      </c>
      <c r="H318"/>
      <c r="I318"/>
      <c r="J318"/>
      <c r="K318"/>
      <c r="L318"/>
      <c r="M318"/>
      <c r="N318"/>
      <c r="O318"/>
      <c r="P318"/>
      <c r="Q318"/>
      <c r="R318"/>
      <c r="S318"/>
      <c r="T318"/>
      <c r="U318"/>
      <c r="V318"/>
      <c r="W318" s="7">
        <f t="shared" si="12"/>
      </c>
      <c r="X318" s="59">
        <f t="shared" si="13"/>
      </c>
    </row>
    <row r="319" spans="2:24" ht="54.75" customHeight="1">
      <c r="B319" s="48">
        <f t="shared" si="14"/>
      </c>
      <c r="H319"/>
      <c r="I319"/>
      <c r="J319"/>
      <c r="K319"/>
      <c r="L319"/>
      <c r="M319"/>
      <c r="N319"/>
      <c r="O319"/>
      <c r="P319"/>
      <c r="Q319"/>
      <c r="R319"/>
      <c r="S319"/>
      <c r="T319"/>
      <c r="U319"/>
      <c r="V319"/>
      <c r="W319" s="7">
        <f t="shared" si="12"/>
      </c>
      <c r="X319" s="59">
        <f t="shared" si="13"/>
      </c>
    </row>
    <row r="320" spans="2:24" ht="54.75" customHeight="1">
      <c r="B320" s="48">
        <f t="shared" si="14"/>
      </c>
      <c r="H320"/>
      <c r="I320"/>
      <c r="J320"/>
      <c r="K320"/>
      <c r="L320"/>
      <c r="M320"/>
      <c r="N320"/>
      <c r="O320"/>
      <c r="P320"/>
      <c r="Q320"/>
      <c r="R320"/>
      <c r="S320"/>
      <c r="T320"/>
      <c r="U320"/>
      <c r="V320"/>
      <c r="W320" s="7">
        <f t="shared" si="12"/>
      </c>
      <c r="X320" s="59">
        <f t="shared" si="13"/>
      </c>
    </row>
    <row r="321" spans="2:24" ht="54.75" customHeight="1">
      <c r="B321" s="48">
        <f t="shared" si="14"/>
      </c>
      <c r="H321"/>
      <c r="I321"/>
      <c r="J321"/>
      <c r="K321"/>
      <c r="L321"/>
      <c r="M321"/>
      <c r="N321"/>
      <c r="O321"/>
      <c r="P321"/>
      <c r="Q321"/>
      <c r="R321"/>
      <c r="S321"/>
      <c r="T321"/>
      <c r="U321"/>
      <c r="V321"/>
      <c r="W321" s="7">
        <f t="shared" si="12"/>
      </c>
      <c r="X321" s="59">
        <f t="shared" si="13"/>
      </c>
    </row>
    <row r="322" spans="2:24" ht="54.75" customHeight="1">
      <c r="B322" s="48">
        <f t="shared" si="14"/>
      </c>
      <c r="H322"/>
      <c r="I322"/>
      <c r="J322"/>
      <c r="K322"/>
      <c r="L322"/>
      <c r="M322"/>
      <c r="N322"/>
      <c r="O322"/>
      <c r="P322"/>
      <c r="Q322"/>
      <c r="R322"/>
      <c r="S322"/>
      <c r="T322"/>
      <c r="U322"/>
      <c r="V322"/>
      <c r="W322" s="7">
        <f t="shared" si="12"/>
      </c>
      <c r="X322" s="59">
        <f t="shared" si="13"/>
      </c>
    </row>
    <row r="323" spans="2:24" ht="54.75" customHeight="1">
      <c r="B323" s="48">
        <f t="shared" si="14"/>
      </c>
      <c r="H323"/>
      <c r="I323"/>
      <c r="J323"/>
      <c r="K323"/>
      <c r="L323"/>
      <c r="M323"/>
      <c r="N323"/>
      <c r="O323"/>
      <c r="P323"/>
      <c r="Q323"/>
      <c r="R323"/>
      <c r="S323"/>
      <c r="T323"/>
      <c r="U323"/>
      <c r="V323"/>
      <c r="W323" s="7">
        <f t="shared" si="12"/>
      </c>
      <c r="X323" s="59">
        <f t="shared" si="13"/>
      </c>
    </row>
    <row r="324" spans="2:24" ht="54.75" customHeight="1">
      <c r="B324" s="48">
        <f t="shared" si="14"/>
      </c>
      <c r="H324"/>
      <c r="I324"/>
      <c r="J324"/>
      <c r="K324"/>
      <c r="L324"/>
      <c r="M324"/>
      <c r="N324"/>
      <c r="O324"/>
      <c r="P324"/>
      <c r="Q324"/>
      <c r="R324"/>
      <c r="S324"/>
      <c r="T324"/>
      <c r="U324"/>
      <c r="V324"/>
      <c r="W324" s="7">
        <f t="shared" si="12"/>
      </c>
      <c r="X324" s="59">
        <f t="shared" si="13"/>
      </c>
    </row>
    <row r="325" spans="2:24" ht="54.75" customHeight="1">
      <c r="B325" s="48">
        <f t="shared" si="14"/>
      </c>
      <c r="H325"/>
      <c r="I325"/>
      <c r="J325"/>
      <c r="K325"/>
      <c r="L325"/>
      <c r="M325"/>
      <c r="N325"/>
      <c r="O325"/>
      <c r="P325"/>
      <c r="Q325"/>
      <c r="R325"/>
      <c r="S325"/>
      <c r="T325"/>
      <c r="U325"/>
      <c r="V325"/>
      <c r="W325" s="7">
        <f t="shared" si="12"/>
      </c>
      <c r="X325" s="59">
        <f t="shared" si="13"/>
      </c>
    </row>
    <row r="326" spans="2:24" ht="54.75" customHeight="1">
      <c r="B326" s="13">
        <f t="shared" si="14"/>
      </c>
      <c r="H326"/>
      <c r="I326"/>
      <c r="J326"/>
      <c r="K326"/>
      <c r="L326"/>
      <c r="M326"/>
      <c r="N326"/>
      <c r="O326"/>
      <c r="P326"/>
      <c r="Q326"/>
      <c r="R326"/>
      <c r="S326"/>
      <c r="T326"/>
      <c r="U326"/>
      <c r="V326"/>
      <c r="W326" s="7">
        <f t="shared" si="12"/>
      </c>
      <c r="X326" s="59">
        <f t="shared" si="13"/>
      </c>
    </row>
    <row r="327" spans="2:24" ht="54.75" customHeight="1">
      <c r="B327" s="13">
        <f t="shared" si="14"/>
      </c>
      <c r="H327"/>
      <c r="I327"/>
      <c r="J327"/>
      <c r="K327"/>
      <c r="L327"/>
      <c r="M327"/>
      <c r="N327"/>
      <c r="O327"/>
      <c r="P327"/>
      <c r="Q327"/>
      <c r="R327"/>
      <c r="S327"/>
      <c r="T327"/>
      <c r="U327"/>
      <c r="V327"/>
      <c r="W327" s="7">
        <f t="shared" si="12"/>
      </c>
      <c r="X327" s="59">
        <f t="shared" si="13"/>
      </c>
    </row>
    <row r="328" spans="2:24" ht="54.75" customHeight="1">
      <c r="B328" s="13">
        <f t="shared" si="14"/>
      </c>
      <c r="H328"/>
      <c r="I328"/>
      <c r="J328"/>
      <c r="K328"/>
      <c r="L328"/>
      <c r="M328"/>
      <c r="N328"/>
      <c r="O328"/>
      <c r="P328"/>
      <c r="Q328"/>
      <c r="R328"/>
      <c r="S328"/>
      <c r="T328"/>
      <c r="U328"/>
      <c r="V328"/>
      <c r="W328" s="7">
        <f t="shared" si="12"/>
      </c>
      <c r="X328" s="59">
        <f t="shared" si="13"/>
      </c>
    </row>
    <row r="329" spans="2:24" ht="54.75" customHeight="1">
      <c r="B329" s="13">
        <f t="shared" si="14"/>
      </c>
      <c r="H329"/>
      <c r="I329"/>
      <c r="J329"/>
      <c r="K329"/>
      <c r="L329"/>
      <c r="M329"/>
      <c r="N329"/>
      <c r="O329"/>
      <c r="P329"/>
      <c r="Q329"/>
      <c r="R329"/>
      <c r="S329"/>
      <c r="T329"/>
      <c r="U329"/>
      <c r="V329"/>
      <c r="W329" s="7">
        <f t="shared" si="12"/>
      </c>
      <c r="X329" s="59">
        <f t="shared" si="13"/>
      </c>
    </row>
    <row r="330" spans="2:24" ht="54.75" customHeight="1">
      <c r="B330" s="13">
        <f t="shared" si="14"/>
      </c>
      <c r="H330"/>
      <c r="I330"/>
      <c r="J330"/>
      <c r="K330"/>
      <c r="L330"/>
      <c r="M330"/>
      <c r="N330"/>
      <c r="O330"/>
      <c r="P330"/>
      <c r="Q330"/>
      <c r="R330"/>
      <c r="S330"/>
      <c r="T330"/>
      <c r="U330"/>
      <c r="V330"/>
      <c r="W330" s="7">
        <f t="shared" si="12"/>
      </c>
      <c r="X330" s="59">
        <f t="shared" si="13"/>
      </c>
    </row>
    <row r="331" spans="2:24" ht="54.75" customHeight="1">
      <c r="B331" s="13">
        <f t="shared" si="14"/>
      </c>
      <c r="H331"/>
      <c r="I331"/>
      <c r="J331"/>
      <c r="K331"/>
      <c r="L331"/>
      <c r="M331"/>
      <c r="N331"/>
      <c r="O331"/>
      <c r="P331"/>
      <c r="Q331"/>
      <c r="R331"/>
      <c r="S331"/>
      <c r="T331"/>
      <c r="U331"/>
      <c r="V331"/>
      <c r="W331" s="7">
        <f t="shared" si="12"/>
      </c>
      <c r="X331" s="59">
        <f t="shared" si="13"/>
      </c>
    </row>
    <row r="332" spans="2:24" ht="54.75" customHeight="1">
      <c r="B332" s="13">
        <f t="shared" si="14"/>
      </c>
      <c r="H332"/>
      <c r="I332"/>
      <c r="J332"/>
      <c r="K332"/>
      <c r="L332"/>
      <c r="M332"/>
      <c r="N332"/>
      <c r="O332"/>
      <c r="P332"/>
      <c r="Q332"/>
      <c r="R332"/>
      <c r="S332"/>
      <c r="T332"/>
      <c r="U332"/>
      <c r="V332"/>
      <c r="W332" s="7">
        <f t="shared" si="12"/>
      </c>
      <c r="X332" s="59">
        <f t="shared" si="13"/>
      </c>
    </row>
    <row r="333" spans="2:24" ht="54.75" customHeight="1">
      <c r="B333" s="13">
        <f t="shared" si="14"/>
      </c>
      <c r="H333"/>
      <c r="I333"/>
      <c r="J333"/>
      <c r="K333"/>
      <c r="L333"/>
      <c r="M333"/>
      <c r="N333"/>
      <c r="O333"/>
      <c r="P333"/>
      <c r="Q333"/>
      <c r="R333"/>
      <c r="S333"/>
      <c r="T333"/>
      <c r="U333"/>
      <c r="V333"/>
      <c r="W333" s="7">
        <f t="shared" si="12"/>
      </c>
      <c r="X333" s="59">
        <f t="shared" si="13"/>
      </c>
    </row>
    <row r="334" spans="2:24" ht="54.75" customHeight="1">
      <c r="B334" s="13">
        <f t="shared" si="14"/>
      </c>
      <c r="H334"/>
      <c r="I334"/>
      <c r="J334"/>
      <c r="K334"/>
      <c r="L334"/>
      <c r="M334"/>
      <c r="N334"/>
      <c r="O334"/>
      <c r="P334"/>
      <c r="Q334"/>
      <c r="R334"/>
      <c r="S334"/>
      <c r="T334"/>
      <c r="U334"/>
      <c r="V334"/>
      <c r="W334" s="7">
        <f t="shared" si="12"/>
      </c>
      <c r="X334" s="59">
        <f t="shared" si="13"/>
      </c>
    </row>
    <row r="335" spans="2:24" ht="54.75" customHeight="1">
      <c r="B335" s="13">
        <f t="shared" si="14"/>
      </c>
      <c r="H335"/>
      <c r="I335"/>
      <c r="J335"/>
      <c r="K335"/>
      <c r="L335"/>
      <c r="M335"/>
      <c r="N335"/>
      <c r="O335"/>
      <c r="P335"/>
      <c r="Q335"/>
      <c r="R335"/>
      <c r="S335"/>
      <c r="T335"/>
      <c r="U335"/>
      <c r="V335"/>
      <c r="W335" s="7">
        <f t="shared" si="12"/>
      </c>
      <c r="X335" s="59">
        <f t="shared" si="13"/>
      </c>
    </row>
    <row r="336" spans="2:24" ht="54.75" customHeight="1">
      <c r="B336" s="13">
        <f t="shared" si="14"/>
      </c>
      <c r="H336"/>
      <c r="I336"/>
      <c r="J336"/>
      <c r="K336"/>
      <c r="L336"/>
      <c r="M336"/>
      <c r="N336"/>
      <c r="O336"/>
      <c r="P336"/>
      <c r="Q336"/>
      <c r="R336"/>
      <c r="S336"/>
      <c r="T336"/>
      <c r="U336"/>
      <c r="V336"/>
      <c r="W336" s="7">
        <f t="shared" si="12"/>
      </c>
      <c r="X336" s="59">
        <f t="shared" si="13"/>
      </c>
    </row>
    <row r="337" spans="2:24" ht="54.75" customHeight="1">
      <c r="B337" s="13">
        <f t="shared" si="14"/>
      </c>
      <c r="H337"/>
      <c r="I337"/>
      <c r="J337"/>
      <c r="K337"/>
      <c r="L337"/>
      <c r="M337"/>
      <c r="N337"/>
      <c r="O337"/>
      <c r="P337"/>
      <c r="Q337"/>
      <c r="R337"/>
      <c r="S337"/>
      <c r="T337"/>
      <c r="U337"/>
      <c r="V337"/>
      <c r="W337" s="7">
        <f t="shared" si="12"/>
      </c>
      <c r="X337" s="59">
        <f t="shared" si="13"/>
      </c>
    </row>
    <row r="338" spans="2:24" ht="54.75" customHeight="1">
      <c r="B338" s="13">
        <f t="shared" si="14"/>
      </c>
      <c r="H338"/>
      <c r="I338"/>
      <c r="J338"/>
      <c r="K338"/>
      <c r="L338"/>
      <c r="M338"/>
      <c r="N338"/>
      <c r="O338"/>
      <c r="P338"/>
      <c r="Q338"/>
      <c r="R338"/>
      <c r="S338"/>
      <c r="T338"/>
      <c r="U338"/>
      <c r="V338"/>
      <c r="W338" s="7">
        <f t="shared" si="12"/>
      </c>
      <c r="X338" s="59">
        <f t="shared" si="13"/>
      </c>
    </row>
    <row r="339" spans="2:24" ht="54.75" customHeight="1">
      <c r="B339" s="13">
        <f t="shared" si="14"/>
      </c>
      <c r="H339"/>
      <c r="I339"/>
      <c r="J339"/>
      <c r="K339"/>
      <c r="L339"/>
      <c r="M339"/>
      <c r="N339"/>
      <c r="O339"/>
      <c r="P339"/>
      <c r="Q339"/>
      <c r="R339"/>
      <c r="S339"/>
      <c r="T339"/>
      <c r="U339"/>
      <c r="V339"/>
      <c r="W339" s="7">
        <f t="shared" si="12"/>
      </c>
      <c r="X339" s="59">
        <f t="shared" si="13"/>
      </c>
    </row>
    <row r="340" spans="2:24" ht="54.75" customHeight="1">
      <c r="B340" s="13">
        <f t="shared" si="14"/>
      </c>
      <c r="H340"/>
      <c r="I340"/>
      <c r="J340"/>
      <c r="K340"/>
      <c r="L340"/>
      <c r="M340"/>
      <c r="N340"/>
      <c r="O340"/>
      <c r="P340"/>
      <c r="Q340"/>
      <c r="R340"/>
      <c r="S340"/>
      <c r="T340"/>
      <c r="U340"/>
      <c r="V340"/>
      <c r="W340" s="7">
        <f t="shared" si="12"/>
      </c>
      <c r="X340" s="59">
        <f t="shared" si="13"/>
      </c>
    </row>
    <row r="341" spans="2:24" ht="54.75" customHeight="1">
      <c r="B341" s="13">
        <f t="shared" si="14"/>
      </c>
      <c r="H341"/>
      <c r="I341"/>
      <c r="J341"/>
      <c r="K341"/>
      <c r="L341"/>
      <c r="M341"/>
      <c r="N341"/>
      <c r="O341"/>
      <c r="P341"/>
      <c r="Q341"/>
      <c r="R341"/>
      <c r="S341"/>
      <c r="T341"/>
      <c r="U341"/>
      <c r="V341"/>
      <c r="W341" s="7">
        <f t="shared" si="12"/>
      </c>
      <c r="X341" s="59">
        <f t="shared" si="13"/>
      </c>
    </row>
    <row r="342" spans="2:24" ht="54.75" customHeight="1">
      <c r="B342" s="13">
        <f t="shared" si="14"/>
      </c>
      <c r="H342"/>
      <c r="I342"/>
      <c r="J342"/>
      <c r="K342"/>
      <c r="L342"/>
      <c r="M342"/>
      <c r="N342"/>
      <c r="O342"/>
      <c r="P342"/>
      <c r="Q342"/>
      <c r="R342"/>
      <c r="S342"/>
      <c r="T342"/>
      <c r="U342"/>
      <c r="V342"/>
      <c r="W342" s="7">
        <f t="shared" si="12"/>
      </c>
      <c r="X342" s="59">
        <f t="shared" si="13"/>
      </c>
    </row>
    <row r="343" spans="2:24" ht="54.75" customHeight="1">
      <c r="B343" s="13">
        <f t="shared" si="14"/>
      </c>
      <c r="H343"/>
      <c r="I343"/>
      <c r="J343"/>
      <c r="K343"/>
      <c r="L343"/>
      <c r="M343"/>
      <c r="N343"/>
      <c r="O343"/>
      <c r="P343"/>
      <c r="Q343"/>
      <c r="R343"/>
      <c r="S343"/>
      <c r="T343"/>
      <c r="U343"/>
      <c r="V343"/>
      <c r="W343" s="7">
        <f t="shared" si="12"/>
      </c>
      <c r="X343" s="59">
        <f t="shared" si="13"/>
      </c>
    </row>
    <row r="344" spans="2:24" ht="54.75" customHeight="1">
      <c r="B344" s="13">
        <f t="shared" si="14"/>
      </c>
      <c r="H344"/>
      <c r="I344"/>
      <c r="J344"/>
      <c r="K344"/>
      <c r="L344"/>
      <c r="M344"/>
      <c r="N344"/>
      <c r="O344"/>
      <c r="P344"/>
      <c r="Q344"/>
      <c r="R344"/>
      <c r="S344"/>
      <c r="T344"/>
      <c r="U344"/>
      <c r="V344"/>
      <c r="W344" s="7">
        <f aca="true" t="shared" si="15" ref="W344:W360">IF(C344="","",IF(ISBLANK(VLOOKUP(C344,PlayerData,9,FALSE)),"",VLOOKUP(C344,PlayerData,9,FALSE)))</f>
      </c>
      <c r="X344" s="59">
        <f aca="true" t="shared" si="16" ref="X344:X360">IF(ISBLANK($C344),"",VLOOKUP($C344,PlayerData,62,FALSE))</f>
      </c>
    </row>
    <row r="345" spans="2:24" ht="54.75" customHeight="1">
      <c r="B345" s="13">
        <f aca="true" t="shared" si="17" ref="B345:B360">IF(ISBLANK(C345),"",B344+1)</f>
      </c>
      <c r="H345"/>
      <c r="I345"/>
      <c r="J345"/>
      <c r="K345"/>
      <c r="L345"/>
      <c r="M345"/>
      <c r="N345"/>
      <c r="O345"/>
      <c r="P345"/>
      <c r="Q345"/>
      <c r="R345"/>
      <c r="S345"/>
      <c r="T345"/>
      <c r="U345"/>
      <c r="V345"/>
      <c r="W345" s="7">
        <f t="shared" si="15"/>
      </c>
      <c r="X345" s="59">
        <f t="shared" si="16"/>
      </c>
    </row>
    <row r="346" spans="2:24" ht="54.75" customHeight="1">
      <c r="B346" s="13">
        <f t="shared" si="17"/>
      </c>
      <c r="H346"/>
      <c r="I346"/>
      <c r="J346"/>
      <c r="K346"/>
      <c r="L346"/>
      <c r="M346"/>
      <c r="N346"/>
      <c r="O346"/>
      <c r="P346"/>
      <c r="Q346"/>
      <c r="R346"/>
      <c r="S346"/>
      <c r="T346"/>
      <c r="U346"/>
      <c r="V346"/>
      <c r="W346" s="7">
        <f t="shared" si="15"/>
      </c>
      <c r="X346" s="59">
        <f t="shared" si="16"/>
      </c>
    </row>
    <row r="347" spans="2:24" ht="54.75" customHeight="1">
      <c r="B347" s="13">
        <f t="shared" si="17"/>
      </c>
      <c r="H347"/>
      <c r="I347"/>
      <c r="J347"/>
      <c r="K347"/>
      <c r="L347"/>
      <c r="M347"/>
      <c r="N347"/>
      <c r="O347"/>
      <c r="P347"/>
      <c r="Q347"/>
      <c r="R347"/>
      <c r="S347"/>
      <c r="T347"/>
      <c r="U347"/>
      <c r="V347"/>
      <c r="W347" s="7">
        <f t="shared" si="15"/>
      </c>
      <c r="X347" s="59">
        <f t="shared" si="16"/>
      </c>
    </row>
    <row r="348" spans="2:24" ht="54.75" customHeight="1">
      <c r="B348" s="13">
        <f t="shared" si="17"/>
      </c>
      <c r="H348"/>
      <c r="I348"/>
      <c r="J348"/>
      <c r="K348"/>
      <c r="L348"/>
      <c r="M348"/>
      <c r="N348"/>
      <c r="O348"/>
      <c r="P348"/>
      <c r="Q348"/>
      <c r="R348"/>
      <c r="S348"/>
      <c r="T348"/>
      <c r="U348"/>
      <c r="V348"/>
      <c r="W348" s="7">
        <f t="shared" si="15"/>
      </c>
      <c r="X348" s="59">
        <f t="shared" si="16"/>
      </c>
    </row>
    <row r="349" spans="2:24" ht="54.75" customHeight="1">
      <c r="B349" s="13">
        <f t="shared" si="17"/>
      </c>
      <c r="H349"/>
      <c r="I349"/>
      <c r="J349"/>
      <c r="K349"/>
      <c r="L349"/>
      <c r="M349"/>
      <c r="N349"/>
      <c r="O349"/>
      <c r="P349"/>
      <c r="Q349"/>
      <c r="R349"/>
      <c r="S349"/>
      <c r="T349"/>
      <c r="U349"/>
      <c r="V349"/>
      <c r="W349" s="7">
        <f t="shared" si="15"/>
      </c>
      <c r="X349" s="59">
        <f t="shared" si="16"/>
      </c>
    </row>
    <row r="350" spans="2:24" ht="54.75" customHeight="1">
      <c r="B350" s="13">
        <f t="shared" si="17"/>
      </c>
      <c r="H350"/>
      <c r="I350"/>
      <c r="J350"/>
      <c r="K350"/>
      <c r="L350"/>
      <c r="M350"/>
      <c r="N350"/>
      <c r="O350"/>
      <c r="P350"/>
      <c r="Q350"/>
      <c r="R350"/>
      <c r="S350"/>
      <c r="T350"/>
      <c r="U350"/>
      <c r="V350"/>
      <c r="W350" s="7">
        <f t="shared" si="15"/>
      </c>
      <c r="X350" s="59">
        <f t="shared" si="16"/>
      </c>
    </row>
    <row r="351" spans="2:24" ht="54.75" customHeight="1">
      <c r="B351" s="13">
        <f t="shared" si="17"/>
      </c>
      <c r="H351"/>
      <c r="I351"/>
      <c r="J351"/>
      <c r="K351"/>
      <c r="L351"/>
      <c r="M351"/>
      <c r="N351"/>
      <c r="O351"/>
      <c r="P351"/>
      <c r="Q351"/>
      <c r="R351"/>
      <c r="S351"/>
      <c r="T351"/>
      <c r="U351"/>
      <c r="V351"/>
      <c r="W351" s="7">
        <f t="shared" si="15"/>
      </c>
      <c r="X351" s="59">
        <f t="shared" si="16"/>
      </c>
    </row>
    <row r="352" spans="2:24" ht="54.75" customHeight="1">
      <c r="B352" s="13">
        <f t="shared" si="17"/>
      </c>
      <c r="H352"/>
      <c r="I352"/>
      <c r="J352"/>
      <c r="K352"/>
      <c r="L352"/>
      <c r="M352"/>
      <c r="N352"/>
      <c r="O352"/>
      <c r="P352"/>
      <c r="Q352"/>
      <c r="R352"/>
      <c r="S352"/>
      <c r="T352"/>
      <c r="U352"/>
      <c r="V352"/>
      <c r="W352" s="7">
        <f t="shared" si="15"/>
      </c>
      <c r="X352" s="59">
        <f t="shared" si="16"/>
      </c>
    </row>
    <row r="353" spans="2:24" ht="54.75" customHeight="1">
      <c r="B353" s="13">
        <f t="shared" si="17"/>
      </c>
      <c r="H353"/>
      <c r="I353"/>
      <c r="J353"/>
      <c r="K353"/>
      <c r="L353"/>
      <c r="M353"/>
      <c r="N353"/>
      <c r="O353"/>
      <c r="P353"/>
      <c r="Q353"/>
      <c r="R353"/>
      <c r="S353"/>
      <c r="T353"/>
      <c r="U353"/>
      <c r="V353"/>
      <c r="W353" s="7">
        <f t="shared" si="15"/>
      </c>
      <c r="X353" s="59">
        <f t="shared" si="16"/>
      </c>
    </row>
    <row r="354" spans="2:24" ht="54.75" customHeight="1">
      <c r="B354" s="13">
        <f t="shared" si="17"/>
      </c>
      <c r="H354"/>
      <c r="I354"/>
      <c r="J354"/>
      <c r="K354"/>
      <c r="L354"/>
      <c r="M354"/>
      <c r="N354"/>
      <c r="O354"/>
      <c r="P354"/>
      <c r="Q354"/>
      <c r="R354"/>
      <c r="S354"/>
      <c r="T354"/>
      <c r="U354"/>
      <c r="V354"/>
      <c r="W354" s="7">
        <f t="shared" si="15"/>
      </c>
      <c r="X354" s="59">
        <f t="shared" si="16"/>
      </c>
    </row>
    <row r="355" spans="2:24" ht="54.75" customHeight="1">
      <c r="B355" s="13">
        <f t="shared" si="17"/>
      </c>
      <c r="H355"/>
      <c r="I355"/>
      <c r="J355"/>
      <c r="K355"/>
      <c r="L355"/>
      <c r="M355"/>
      <c r="N355"/>
      <c r="O355"/>
      <c r="P355"/>
      <c r="Q355"/>
      <c r="R355"/>
      <c r="S355"/>
      <c r="T355"/>
      <c r="U355"/>
      <c r="V355"/>
      <c r="W355" s="7">
        <f t="shared" si="15"/>
      </c>
      <c r="X355" s="59">
        <f t="shared" si="16"/>
      </c>
    </row>
    <row r="356" spans="2:24" ht="54.75" customHeight="1">
      <c r="B356" s="13">
        <f t="shared" si="17"/>
      </c>
      <c r="H356"/>
      <c r="I356"/>
      <c r="J356"/>
      <c r="K356"/>
      <c r="L356"/>
      <c r="M356"/>
      <c r="N356"/>
      <c r="O356"/>
      <c r="P356"/>
      <c r="Q356"/>
      <c r="R356"/>
      <c r="S356"/>
      <c r="T356"/>
      <c r="U356"/>
      <c r="V356"/>
      <c r="W356" s="7">
        <f t="shared" si="15"/>
      </c>
      <c r="X356" s="59">
        <f t="shared" si="16"/>
      </c>
    </row>
    <row r="357" spans="2:24" ht="54.75" customHeight="1">
      <c r="B357" s="13">
        <f t="shared" si="17"/>
      </c>
      <c r="H357"/>
      <c r="I357"/>
      <c r="J357"/>
      <c r="K357"/>
      <c r="L357"/>
      <c r="M357"/>
      <c r="N357"/>
      <c r="O357"/>
      <c r="P357"/>
      <c r="Q357"/>
      <c r="R357"/>
      <c r="S357"/>
      <c r="T357"/>
      <c r="U357"/>
      <c r="V357"/>
      <c r="W357" s="7">
        <f t="shared" si="15"/>
      </c>
      <c r="X357" s="59">
        <f t="shared" si="16"/>
      </c>
    </row>
    <row r="358" spans="2:24" ht="54.75" customHeight="1">
      <c r="B358" s="13">
        <f t="shared" si="17"/>
      </c>
      <c r="H358"/>
      <c r="I358"/>
      <c r="J358"/>
      <c r="K358"/>
      <c r="L358"/>
      <c r="M358"/>
      <c r="N358"/>
      <c r="O358"/>
      <c r="P358"/>
      <c r="Q358"/>
      <c r="R358"/>
      <c r="S358"/>
      <c r="T358"/>
      <c r="U358"/>
      <c r="V358"/>
      <c r="W358" s="7">
        <f t="shared" si="15"/>
      </c>
      <c r="X358" s="59">
        <f t="shared" si="16"/>
      </c>
    </row>
    <row r="359" spans="2:24" ht="54.75" customHeight="1">
      <c r="B359" s="13">
        <f t="shared" si="17"/>
      </c>
      <c r="H359"/>
      <c r="I359"/>
      <c r="J359"/>
      <c r="K359"/>
      <c r="L359"/>
      <c r="M359"/>
      <c r="N359"/>
      <c r="O359"/>
      <c r="P359"/>
      <c r="Q359"/>
      <c r="R359"/>
      <c r="S359"/>
      <c r="T359"/>
      <c r="U359"/>
      <c r="V359"/>
      <c r="W359" s="7">
        <f t="shared" si="15"/>
      </c>
      <c r="X359" s="59">
        <f t="shared" si="16"/>
      </c>
    </row>
    <row r="360" spans="2:24" ht="54.75" customHeight="1">
      <c r="B360" s="13">
        <f t="shared" si="17"/>
      </c>
      <c r="H360"/>
      <c r="I360"/>
      <c r="J360"/>
      <c r="K360"/>
      <c r="L360"/>
      <c r="M360"/>
      <c r="N360"/>
      <c r="O360"/>
      <c r="P360"/>
      <c r="Q360"/>
      <c r="R360"/>
      <c r="S360"/>
      <c r="T360"/>
      <c r="U360"/>
      <c r="V360"/>
      <c r="W360" s="7">
        <f t="shared" si="15"/>
      </c>
      <c r="X360" s="59">
        <f t="shared" si="16"/>
      </c>
    </row>
  </sheetData>
  <sheetProtection pivotTables="0"/>
  <conditionalFormatting sqref="B24:B360 W24:X360">
    <cfRule type="expression" priority="1" dxfId="0" stopIfTrue="1">
      <formula>ISBLANK($D24)</formula>
    </cfRule>
    <cfRule type="expression" priority="2" dxfId="1" stopIfTrue="1">
      <formula>$X24=MyTeam</formula>
    </cfRule>
    <cfRule type="expression" priority="3" dxfId="2" stopIfTrue="1">
      <formula>$X24&lt;&gt;""</formula>
    </cfRule>
  </conditionalFormatting>
  <conditionalFormatting sqref="D24:V360">
    <cfRule type="expression" priority="4" dxfId="3" stopIfTrue="1">
      <formula>ISBLANK($D24)=TRUE</formula>
    </cfRule>
    <cfRule type="expression" priority="5" dxfId="1" stopIfTrue="1">
      <formula>$X24=MyTeam</formula>
    </cfRule>
    <cfRule type="expression" priority="6" dxfId="2" stopIfTrue="1">
      <formula>X24&lt;&gt;""</formula>
    </cfRule>
  </conditionalFormatting>
  <printOptions/>
  <pageMargins left="0.32" right="0.5" top="0.5" bottom="0.35" header="0.5" footer="0.25"/>
  <pageSetup horizontalDpi="600" verticalDpi="600" orientation="landscape" scale="62" r:id="rId3"/>
  <drawing r:id="rId2"/>
  <legacyDrawing r:id="rId1"/>
</worksheet>
</file>

<file path=xl/worksheets/sheet7.xml><?xml version="1.0" encoding="utf-8"?>
<worksheet xmlns="http://schemas.openxmlformats.org/spreadsheetml/2006/main" xmlns:r="http://schemas.openxmlformats.org/officeDocument/2006/relationships">
  <sheetPr codeName="Draft"/>
  <dimension ref="A1:D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2" max="2" width="24.421875" style="0" customWidth="1"/>
    <col min="3" max="3" width="13.28125" style="0" customWidth="1"/>
  </cols>
  <sheetData>
    <row r="1" spans="1:4" s="3" customFormat="1" ht="12.75">
      <c r="A1" s="3" t="s">
        <v>267</v>
      </c>
      <c r="B1" s="3" t="s">
        <v>154</v>
      </c>
      <c r="C1" s="3" t="s">
        <v>155</v>
      </c>
      <c r="D1" s="3" t="s">
        <v>208</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dimension ref="A1:C65536"/>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9.00390625" style="0" customWidth="1"/>
    <col min="2" max="2" width="18.57421875" style="0" bestFit="1" customWidth="1"/>
    <col min="3" max="3" width="10.28125" style="0" bestFit="1" customWidth="1"/>
  </cols>
  <sheetData>
    <row r="1" spans="1:3" ht="27" customHeight="1" thickBot="1">
      <c r="A1" s="18" t="s">
        <v>72</v>
      </c>
      <c r="B1" s="18" t="s">
        <v>73</v>
      </c>
      <c r="C1" s="18" t="s">
        <v>74</v>
      </c>
    </row>
    <row r="2" spans="1:3" ht="12.75">
      <c r="A2" s="16">
        <v>39097</v>
      </c>
      <c r="B2" t="s">
        <v>166</v>
      </c>
      <c r="C2" t="s">
        <v>167</v>
      </c>
    </row>
    <row r="3" spans="1:3" ht="12.75">
      <c r="A3" s="16">
        <v>39097</v>
      </c>
      <c r="B3" t="s">
        <v>168</v>
      </c>
      <c r="C3" t="s">
        <v>167</v>
      </c>
    </row>
    <row r="4" spans="1:3" ht="12.75">
      <c r="A4" s="16">
        <v>39098</v>
      </c>
      <c r="B4" t="s">
        <v>451</v>
      </c>
      <c r="C4" t="s">
        <v>167</v>
      </c>
    </row>
    <row r="5" spans="1:3" ht="12.75">
      <c r="A5" s="16">
        <v>39098</v>
      </c>
      <c r="B5" t="s">
        <v>452</v>
      </c>
      <c r="C5" t="s">
        <v>453</v>
      </c>
    </row>
    <row r="6" spans="1:3" ht="12.75">
      <c r="A6" s="16">
        <v>39098</v>
      </c>
      <c r="B6" t="s">
        <v>454</v>
      </c>
      <c r="C6" t="s">
        <v>455</v>
      </c>
    </row>
    <row r="7" spans="1:3" ht="12.75">
      <c r="A7" s="16">
        <v>39098</v>
      </c>
      <c r="B7" t="s">
        <v>456</v>
      </c>
      <c r="C7" t="s">
        <v>455</v>
      </c>
    </row>
    <row r="8" spans="1:3" ht="12.75">
      <c r="A8" s="16">
        <v>39100</v>
      </c>
      <c r="B8" t="s">
        <v>457</v>
      </c>
      <c r="C8" t="s">
        <v>458</v>
      </c>
    </row>
    <row r="9" spans="1:3" ht="12.75">
      <c r="A9" s="16">
        <v>39100</v>
      </c>
      <c r="B9" t="s">
        <v>459</v>
      </c>
      <c r="C9" t="s">
        <v>167</v>
      </c>
    </row>
    <row r="10" spans="1:3" ht="12.75">
      <c r="A10" s="16">
        <v>39100</v>
      </c>
      <c r="B10" t="s">
        <v>460</v>
      </c>
      <c r="C10" t="s">
        <v>167</v>
      </c>
    </row>
    <row r="11" spans="1:3" ht="12.75">
      <c r="A11" s="16">
        <v>39100</v>
      </c>
      <c r="B11" t="s">
        <v>461</v>
      </c>
      <c r="C11" t="s">
        <v>462</v>
      </c>
    </row>
    <row r="12" spans="1:3" ht="12.75">
      <c r="A12" s="16">
        <v>39100</v>
      </c>
      <c r="B12" t="s">
        <v>463</v>
      </c>
      <c r="C12" t="s">
        <v>167</v>
      </c>
    </row>
    <row r="13" spans="1:3" ht="12.75">
      <c r="A13" s="16">
        <v>39100</v>
      </c>
      <c r="B13" t="s">
        <v>464</v>
      </c>
      <c r="C13" t="s">
        <v>465</v>
      </c>
    </row>
    <row r="14" spans="1:3" ht="12.75">
      <c r="A14" s="16">
        <v>39100</v>
      </c>
      <c r="B14" t="s">
        <v>466</v>
      </c>
      <c r="C14" t="s">
        <v>467</v>
      </c>
    </row>
    <row r="15" spans="1:3" ht="12.75">
      <c r="A15" s="16">
        <v>39100</v>
      </c>
      <c r="B15" t="s">
        <v>468</v>
      </c>
      <c r="C15" t="s">
        <v>469</v>
      </c>
    </row>
    <row r="16" spans="1:3" ht="12.75">
      <c r="A16" s="16">
        <v>39101</v>
      </c>
      <c r="B16" t="s">
        <v>470</v>
      </c>
      <c r="C16" t="s">
        <v>167</v>
      </c>
    </row>
    <row r="17" spans="1:3" ht="12.75">
      <c r="A17" s="16">
        <v>39101</v>
      </c>
      <c r="B17" t="s">
        <v>471</v>
      </c>
      <c r="C17" t="s">
        <v>472</v>
      </c>
    </row>
    <row r="18" spans="1:3" ht="12.75">
      <c r="A18" s="16">
        <v>39101</v>
      </c>
      <c r="B18" t="s">
        <v>473</v>
      </c>
      <c r="C18" t="s">
        <v>474</v>
      </c>
    </row>
    <row r="19" spans="1:2" ht="12.75">
      <c r="A19" s="16"/>
      <c r="B19" t="s">
        <v>475</v>
      </c>
    </row>
    <row r="20" spans="1:2" ht="12.75">
      <c r="A20" s="16"/>
      <c r="B20" t="s">
        <v>476</v>
      </c>
    </row>
    <row r="21" ht="12.75">
      <c r="A21" s="16"/>
    </row>
    <row r="22" ht="12.75">
      <c r="A22" s="16"/>
    </row>
    <row r="23" ht="12.75">
      <c r="A23" s="16"/>
    </row>
    <row r="24" ht="12.75">
      <c r="A24" s="16"/>
    </row>
    <row r="25" ht="12.75">
      <c r="A25" s="16"/>
    </row>
    <row r="26" ht="12.75">
      <c r="A26" s="16"/>
    </row>
    <row r="27" ht="12.75">
      <c r="A27" s="16"/>
    </row>
    <row r="28" ht="12.75">
      <c r="A28" s="16"/>
    </row>
    <row r="29" ht="12.75">
      <c r="A29" s="16"/>
    </row>
    <row r="30" ht="12.75">
      <c r="A30" s="16"/>
    </row>
    <row r="31" ht="12.75">
      <c r="A31" s="16"/>
    </row>
    <row r="32" ht="12.75">
      <c r="A32" s="16"/>
    </row>
    <row r="33" ht="12.75">
      <c r="A33" s="16"/>
    </row>
    <row r="34" ht="12.75">
      <c r="A34" s="16"/>
    </row>
    <row r="35" ht="12.75">
      <c r="A35" s="16"/>
    </row>
    <row r="36" ht="12.75">
      <c r="A36" s="16"/>
    </row>
    <row r="37" ht="12.75">
      <c r="A37" s="16"/>
    </row>
    <row r="38" ht="12.75">
      <c r="A38" s="16"/>
    </row>
    <row r="39" ht="12.75">
      <c r="A39" s="16"/>
    </row>
    <row r="40" ht="12.75">
      <c r="A40" s="16"/>
    </row>
    <row r="41" ht="12.75">
      <c r="A41" s="16"/>
    </row>
    <row r="42" ht="12.75">
      <c r="A42" s="16"/>
    </row>
    <row r="43" ht="12.75">
      <c r="A43" s="16"/>
    </row>
    <row r="44" ht="12.75">
      <c r="A44" s="16"/>
    </row>
    <row r="45" ht="12.75">
      <c r="A45" s="16"/>
    </row>
    <row r="46" ht="12.75">
      <c r="A46" s="16"/>
    </row>
    <row r="47" ht="12.75">
      <c r="A47" s="16"/>
    </row>
    <row r="48" ht="12.75">
      <c r="A48" s="16"/>
    </row>
    <row r="49" ht="12.75">
      <c r="A49" s="16"/>
    </row>
    <row r="50" ht="12.75">
      <c r="A50" s="16"/>
    </row>
    <row r="51" ht="12.75">
      <c r="A51" s="16"/>
    </row>
    <row r="52" ht="12.75">
      <c r="A52" s="16"/>
    </row>
    <row r="53" ht="12.75">
      <c r="A53" s="16"/>
    </row>
    <row r="54" ht="12.75">
      <c r="A54" s="16"/>
    </row>
    <row r="55" ht="12.75">
      <c r="A55" s="16"/>
    </row>
    <row r="56" ht="12.75">
      <c r="A56" s="16"/>
    </row>
    <row r="57" ht="12.75">
      <c r="A57" s="16"/>
    </row>
    <row r="58" ht="12.75">
      <c r="A58" s="16"/>
    </row>
    <row r="59" ht="12.75">
      <c r="A59" s="16"/>
    </row>
    <row r="60" ht="12.75">
      <c r="A60" s="16"/>
    </row>
    <row r="61" ht="12.75">
      <c r="A61" s="16"/>
    </row>
    <row r="62" ht="12.75">
      <c r="A62" s="16"/>
    </row>
    <row r="63" ht="12.75">
      <c r="A63" s="16"/>
    </row>
    <row r="64" ht="12.75">
      <c r="A64" s="16"/>
    </row>
    <row r="65" ht="12.75">
      <c r="A65" s="16"/>
    </row>
    <row r="66" ht="12.75">
      <c r="A66" s="16"/>
    </row>
    <row r="67" ht="12.75">
      <c r="A67" s="16"/>
    </row>
    <row r="68" ht="12.75">
      <c r="A68" s="16"/>
    </row>
    <row r="69" ht="12.75">
      <c r="A69" s="16"/>
    </row>
    <row r="70" ht="12.75">
      <c r="A70" s="16"/>
    </row>
    <row r="71" ht="12.75">
      <c r="A71" s="16"/>
    </row>
    <row r="72" ht="12.75">
      <c r="A72" s="16"/>
    </row>
    <row r="73" ht="12.75">
      <c r="A73" s="16"/>
    </row>
    <row r="74" ht="12.75">
      <c r="A74" s="16"/>
    </row>
    <row r="75" ht="12.75">
      <c r="A75" s="16"/>
    </row>
    <row r="76" ht="12.75">
      <c r="A76" s="16"/>
    </row>
    <row r="77" ht="12.75">
      <c r="A77" s="16"/>
    </row>
    <row r="78" ht="12.75">
      <c r="A78" s="16"/>
    </row>
    <row r="79" ht="12.75">
      <c r="A79" s="16"/>
    </row>
    <row r="80" ht="12.75">
      <c r="A80" s="16"/>
    </row>
    <row r="81" ht="12.75">
      <c r="A81" s="16"/>
    </row>
    <row r="82" ht="12.75">
      <c r="A82" s="16"/>
    </row>
    <row r="83" ht="12.75">
      <c r="A83" s="16"/>
    </row>
    <row r="84" ht="12.75">
      <c r="A84" s="16"/>
    </row>
    <row r="85" ht="12.75">
      <c r="A85" s="16"/>
    </row>
    <row r="86" ht="12.75">
      <c r="A86" s="16"/>
    </row>
    <row r="87" ht="12.75">
      <c r="A87" s="16"/>
    </row>
    <row r="88" ht="12.75">
      <c r="A88" s="16"/>
    </row>
    <row r="89" ht="12.75">
      <c r="A89" s="16"/>
    </row>
    <row r="90" ht="12.75">
      <c r="A90" s="16"/>
    </row>
    <row r="91" ht="12.75">
      <c r="A91" s="16"/>
    </row>
    <row r="92" ht="12.75">
      <c r="A92" s="16"/>
    </row>
    <row r="93" ht="12.75">
      <c r="A93" s="16"/>
    </row>
    <row r="94" ht="12.75">
      <c r="A94" s="16"/>
    </row>
    <row r="95" ht="12.75">
      <c r="A95" s="16"/>
    </row>
    <row r="96" ht="12.75">
      <c r="A96" s="16"/>
    </row>
    <row r="97" ht="12.75">
      <c r="A97" s="16"/>
    </row>
    <row r="98" ht="12.75">
      <c r="A98" s="16"/>
    </row>
    <row r="99" ht="12.75">
      <c r="A99" s="16"/>
    </row>
    <row r="100" ht="12.75">
      <c r="A100" s="16"/>
    </row>
    <row r="101" ht="12.75">
      <c r="A101" s="16"/>
    </row>
    <row r="102" ht="12.75">
      <c r="A102" s="16"/>
    </row>
    <row r="103" ht="12.75">
      <c r="A103" s="16"/>
    </row>
    <row r="104" ht="12.75">
      <c r="A104" s="16"/>
    </row>
    <row r="105" ht="12.75">
      <c r="A105" s="16"/>
    </row>
    <row r="106" ht="12.75">
      <c r="A106" s="16"/>
    </row>
    <row r="107" ht="12.75">
      <c r="A107" s="16"/>
    </row>
    <row r="108" ht="12.75">
      <c r="A108" s="16"/>
    </row>
    <row r="109" ht="12.75">
      <c r="A109" s="16"/>
    </row>
    <row r="110" ht="12.75">
      <c r="A110" s="16"/>
    </row>
    <row r="111" ht="12.75">
      <c r="A111" s="16"/>
    </row>
    <row r="112" ht="12.75">
      <c r="A112" s="16"/>
    </row>
    <row r="113" ht="12.75">
      <c r="A113" s="16"/>
    </row>
    <row r="114" ht="12.75">
      <c r="A114" s="16"/>
    </row>
    <row r="115" ht="12.75">
      <c r="A115" s="16"/>
    </row>
    <row r="116" ht="12.75">
      <c r="A116" s="16"/>
    </row>
    <row r="117" ht="12.75">
      <c r="A117" s="16"/>
    </row>
    <row r="118" ht="12.75">
      <c r="A118" s="16"/>
    </row>
    <row r="119" ht="12.75">
      <c r="A119" s="16"/>
    </row>
    <row r="120" ht="12.75">
      <c r="A120" s="16"/>
    </row>
    <row r="121" ht="12.75">
      <c r="A121" s="16"/>
    </row>
    <row r="122" ht="12.75">
      <c r="A122" s="16"/>
    </row>
    <row r="123" ht="12.75">
      <c r="A123" s="16"/>
    </row>
    <row r="124" ht="12.75">
      <c r="A124" s="16"/>
    </row>
    <row r="125" ht="12.75">
      <c r="A125" s="16"/>
    </row>
    <row r="126" ht="12.75">
      <c r="A126" s="16"/>
    </row>
    <row r="127" ht="12.75">
      <c r="A127" s="16"/>
    </row>
    <row r="128" ht="12.75">
      <c r="A128" s="16"/>
    </row>
    <row r="129" ht="12.75">
      <c r="A129" s="16"/>
    </row>
    <row r="130" ht="12.75">
      <c r="A130" s="16"/>
    </row>
    <row r="131" ht="12.75">
      <c r="A131" s="16"/>
    </row>
    <row r="132" ht="12.75">
      <c r="A132" s="16"/>
    </row>
    <row r="133" ht="12.75">
      <c r="A133" s="16"/>
    </row>
    <row r="134" ht="12.75">
      <c r="A134" s="16"/>
    </row>
    <row r="135" ht="12.75">
      <c r="A135" s="16"/>
    </row>
    <row r="136" ht="12.75">
      <c r="A136" s="16"/>
    </row>
    <row r="137" ht="12.75">
      <c r="A137" s="16"/>
    </row>
    <row r="138" ht="12.75">
      <c r="A138" s="16"/>
    </row>
    <row r="139" ht="12.75">
      <c r="A139" s="16"/>
    </row>
    <row r="140" ht="12.75">
      <c r="A140" s="16"/>
    </row>
    <row r="141" ht="12.75">
      <c r="A141" s="16"/>
    </row>
    <row r="142" ht="12.75">
      <c r="A142" s="16"/>
    </row>
    <row r="143" ht="12.75">
      <c r="A143" s="16"/>
    </row>
    <row r="144" ht="12.75">
      <c r="A144" s="16"/>
    </row>
    <row r="145" ht="12.75">
      <c r="A145" s="16"/>
    </row>
    <row r="146" ht="12.75">
      <c r="A146" s="16"/>
    </row>
    <row r="147" ht="12.75">
      <c r="A147" s="16"/>
    </row>
    <row r="148" ht="12.75">
      <c r="A148" s="16"/>
    </row>
    <row r="149" ht="12.75">
      <c r="A149" s="16"/>
    </row>
    <row r="150" ht="12.75">
      <c r="A150" s="16"/>
    </row>
    <row r="151" ht="12.75">
      <c r="A151" s="16"/>
    </row>
    <row r="152" ht="12.75">
      <c r="A152" s="16"/>
    </row>
    <row r="153" ht="12.75">
      <c r="A153" s="16"/>
    </row>
    <row r="154" ht="12.75">
      <c r="A154" s="16"/>
    </row>
    <row r="155" ht="12.75">
      <c r="A155" s="16"/>
    </row>
    <row r="156" ht="12.75">
      <c r="A156" s="16"/>
    </row>
    <row r="157" ht="12.75">
      <c r="A157" s="16"/>
    </row>
    <row r="158" ht="12.75">
      <c r="A158" s="16"/>
    </row>
    <row r="159" ht="12.75">
      <c r="A159" s="16"/>
    </row>
    <row r="160" ht="12.75">
      <c r="A160" s="16"/>
    </row>
    <row r="161" ht="12.75">
      <c r="A161" s="16"/>
    </row>
    <row r="162" ht="12.75">
      <c r="A162" s="16"/>
    </row>
    <row r="163" ht="12.75">
      <c r="A163" s="16"/>
    </row>
    <row r="164" ht="12.75">
      <c r="A164" s="16"/>
    </row>
    <row r="165" ht="12.75">
      <c r="A165" s="16"/>
    </row>
    <row r="166" ht="12.75">
      <c r="A166" s="16"/>
    </row>
    <row r="167" ht="12.75">
      <c r="A167" s="16"/>
    </row>
    <row r="168" ht="12.75">
      <c r="A168" s="16"/>
    </row>
    <row r="169" ht="12.75">
      <c r="A169" s="16"/>
    </row>
    <row r="170" ht="12.75">
      <c r="A170" s="16"/>
    </row>
    <row r="171" ht="12.75">
      <c r="A171" s="16"/>
    </row>
    <row r="172" ht="12.75">
      <c r="A172" s="16"/>
    </row>
    <row r="173" ht="12.75">
      <c r="A173" s="16"/>
    </row>
    <row r="174" ht="12.75">
      <c r="A174" s="16"/>
    </row>
    <row r="175" ht="12.75">
      <c r="A175" s="16"/>
    </row>
    <row r="176" ht="12.75">
      <c r="A176" s="16"/>
    </row>
    <row r="177" ht="12.75">
      <c r="A177" s="16"/>
    </row>
    <row r="178" ht="12.75">
      <c r="A178" s="16"/>
    </row>
    <row r="179" ht="12.75">
      <c r="A179" s="16"/>
    </row>
    <row r="180" ht="12.75">
      <c r="A180" s="16"/>
    </row>
    <row r="181" ht="12.75">
      <c r="A181" s="16"/>
    </row>
    <row r="182" ht="12.75">
      <c r="A182" s="16"/>
    </row>
    <row r="183" ht="12.75">
      <c r="A183" s="16"/>
    </row>
    <row r="184" ht="12.75">
      <c r="A184" s="16"/>
    </row>
    <row r="185" ht="12.75">
      <c r="A185" s="16"/>
    </row>
    <row r="186" ht="12.75">
      <c r="A186" s="16"/>
    </row>
    <row r="187" ht="12.75">
      <c r="A187" s="16"/>
    </row>
    <row r="188" ht="12.75">
      <c r="A188" s="16"/>
    </row>
    <row r="189" ht="12.75">
      <c r="A189" s="16"/>
    </row>
    <row r="190" ht="12.75">
      <c r="A190" s="16"/>
    </row>
    <row r="191" ht="12.75">
      <c r="A191" s="16"/>
    </row>
    <row r="192" ht="12.75">
      <c r="A192" s="16"/>
    </row>
    <row r="193" ht="12.75">
      <c r="A193" s="16"/>
    </row>
    <row r="194" ht="12.75">
      <c r="A194" s="16"/>
    </row>
    <row r="195" ht="12.75">
      <c r="A195" s="16"/>
    </row>
    <row r="196" ht="12.75">
      <c r="A196" s="16"/>
    </row>
    <row r="197" ht="12.75">
      <c r="A197" s="16"/>
    </row>
    <row r="198" ht="12.75">
      <c r="A198" s="16"/>
    </row>
    <row r="199" ht="12.75">
      <c r="A199" s="16"/>
    </row>
    <row r="200" ht="12.75">
      <c r="A200" s="16"/>
    </row>
    <row r="201" ht="12.75">
      <c r="A201" s="16"/>
    </row>
    <row r="202" ht="12.75">
      <c r="A202" s="16"/>
    </row>
    <row r="203" ht="12.75">
      <c r="A203" s="16"/>
    </row>
    <row r="204" ht="12.75">
      <c r="A204" s="16"/>
    </row>
    <row r="205" ht="12.75">
      <c r="A205" s="16"/>
    </row>
    <row r="206" ht="12.75">
      <c r="A206" s="16"/>
    </row>
    <row r="207" ht="12.75">
      <c r="A207" s="16"/>
    </row>
    <row r="208" ht="12.75">
      <c r="A208" s="16"/>
    </row>
    <row r="209" ht="12.75">
      <c r="A209" s="16"/>
    </row>
    <row r="210" ht="12.75">
      <c r="A210" s="16"/>
    </row>
    <row r="211" ht="12.75">
      <c r="A211" s="16"/>
    </row>
    <row r="212" ht="12.75">
      <c r="A212" s="16"/>
    </row>
    <row r="213" ht="12.75">
      <c r="A213" s="16"/>
    </row>
    <row r="214" ht="12.75">
      <c r="A214" s="16"/>
    </row>
    <row r="215" ht="12.75">
      <c r="A215" s="16"/>
    </row>
    <row r="216" ht="12.75">
      <c r="A216" s="16"/>
    </row>
    <row r="217" ht="12.75">
      <c r="A217" s="16"/>
    </row>
    <row r="218" ht="12.75">
      <c r="A218" s="16"/>
    </row>
    <row r="219" ht="12.75">
      <c r="A219" s="16"/>
    </row>
    <row r="220" ht="12.75">
      <c r="A220" s="16"/>
    </row>
    <row r="221" ht="12.75">
      <c r="A221" s="16"/>
    </row>
    <row r="222" ht="12.75">
      <c r="A222" s="16"/>
    </row>
    <row r="223" ht="12.75">
      <c r="A223" s="16"/>
    </row>
    <row r="224" ht="12.75">
      <c r="A224" s="16"/>
    </row>
    <row r="225" ht="12.75">
      <c r="A225" s="16"/>
    </row>
    <row r="226" ht="12.75">
      <c r="A226" s="16"/>
    </row>
    <row r="227" ht="12.75">
      <c r="A227" s="16"/>
    </row>
    <row r="228" ht="12.75">
      <c r="A228" s="16"/>
    </row>
    <row r="229" ht="12.75">
      <c r="A229" s="16"/>
    </row>
    <row r="230" ht="12.75">
      <c r="A230" s="16"/>
    </row>
    <row r="231" ht="12.75">
      <c r="A231" s="16"/>
    </row>
    <row r="232" ht="12.75">
      <c r="A232" s="16"/>
    </row>
    <row r="233" ht="12.75">
      <c r="A233" s="16"/>
    </row>
    <row r="234" ht="12.75">
      <c r="A234" s="16"/>
    </row>
    <row r="235" ht="12.75">
      <c r="A235" s="16"/>
    </row>
    <row r="236" ht="12.75">
      <c r="A236" s="16"/>
    </row>
    <row r="237" ht="12.75">
      <c r="A237" s="16"/>
    </row>
    <row r="238" ht="12.75">
      <c r="A238" s="16"/>
    </row>
    <row r="239" ht="12.75">
      <c r="A239" s="16"/>
    </row>
    <row r="240" ht="12.75">
      <c r="A240" s="16"/>
    </row>
    <row r="241" ht="12.75">
      <c r="A241" s="16"/>
    </row>
    <row r="242" ht="12.75">
      <c r="A242" s="16"/>
    </row>
    <row r="243" ht="12.75">
      <c r="A243" s="16"/>
    </row>
    <row r="244" ht="12.75">
      <c r="A244" s="16"/>
    </row>
    <row r="245" ht="12.75">
      <c r="A245" s="16"/>
    </row>
    <row r="246" ht="12.75">
      <c r="A246" s="16"/>
    </row>
    <row r="247" ht="12.75">
      <c r="A247" s="16"/>
    </row>
    <row r="248" ht="12.75">
      <c r="A248" s="16"/>
    </row>
    <row r="249" ht="12.75">
      <c r="A249" s="16"/>
    </row>
    <row r="250" ht="12.75">
      <c r="A250" s="16"/>
    </row>
    <row r="251" ht="12.75">
      <c r="A251" s="16"/>
    </row>
    <row r="252" ht="12.75">
      <c r="A252" s="16"/>
    </row>
    <row r="253" ht="12.75">
      <c r="A253" s="16"/>
    </row>
    <row r="254" ht="12.75">
      <c r="A254" s="16"/>
    </row>
    <row r="255" ht="12.75">
      <c r="A255" s="16"/>
    </row>
    <row r="256" ht="12.75">
      <c r="A256" s="16"/>
    </row>
    <row r="257" ht="12.75">
      <c r="A257" s="16"/>
    </row>
    <row r="258" ht="12.75">
      <c r="A258" s="16"/>
    </row>
    <row r="259" ht="12.75">
      <c r="A259" s="16"/>
    </row>
    <row r="260" ht="12.75">
      <c r="A260" s="16"/>
    </row>
    <row r="261" ht="12.75">
      <c r="A261" s="16"/>
    </row>
    <row r="262" ht="12.75">
      <c r="A262" s="16"/>
    </row>
    <row r="263" ht="12.75">
      <c r="A263" s="16"/>
    </row>
    <row r="264" ht="12.75">
      <c r="A264" s="16"/>
    </row>
    <row r="265" ht="12.75">
      <c r="A265" s="16"/>
    </row>
    <row r="266" ht="12.75">
      <c r="A266" s="16"/>
    </row>
    <row r="267" ht="12.75">
      <c r="A267" s="16"/>
    </row>
    <row r="268" ht="12.75">
      <c r="A268" s="16"/>
    </row>
    <row r="269" ht="12.75">
      <c r="A269" s="16"/>
    </row>
    <row r="270" ht="12.75">
      <c r="A270" s="16"/>
    </row>
    <row r="271" ht="12.75">
      <c r="A271" s="16"/>
    </row>
    <row r="272" ht="12.75">
      <c r="A272" s="16"/>
    </row>
    <row r="273" ht="12.75">
      <c r="A273" s="16"/>
    </row>
    <row r="274" ht="12.75">
      <c r="A274" s="16"/>
    </row>
    <row r="275" ht="12.75">
      <c r="A275" s="16"/>
    </row>
    <row r="276" ht="12.75">
      <c r="A276" s="16"/>
    </row>
    <row r="277" ht="12.75">
      <c r="A277" s="16"/>
    </row>
    <row r="278" ht="12.75">
      <c r="A278" s="16"/>
    </row>
    <row r="279" ht="12.75">
      <c r="A279" s="16"/>
    </row>
    <row r="280" ht="12.75">
      <c r="A280" s="16"/>
    </row>
    <row r="281" ht="12.75">
      <c r="A281" s="16"/>
    </row>
    <row r="282" ht="12.75">
      <c r="A282" s="16"/>
    </row>
    <row r="283" ht="12.75">
      <c r="A283" s="16"/>
    </row>
    <row r="284" ht="12.75">
      <c r="A284" s="16"/>
    </row>
    <row r="285" ht="12.75">
      <c r="A285" s="16"/>
    </row>
    <row r="286" ht="12.75">
      <c r="A286" s="16"/>
    </row>
    <row r="287" ht="12.75">
      <c r="A287" s="16"/>
    </row>
    <row r="288" ht="12.75">
      <c r="A288" s="16"/>
    </row>
    <row r="289" ht="12.75">
      <c r="A289" s="16"/>
    </row>
    <row r="290" ht="12.75">
      <c r="A290" s="16"/>
    </row>
    <row r="291" ht="12.75">
      <c r="A291" s="16"/>
    </row>
    <row r="292" ht="12.75">
      <c r="A292" s="16"/>
    </row>
    <row r="293" ht="12.75">
      <c r="A293" s="16"/>
    </row>
    <row r="294" ht="12.75">
      <c r="A294" s="16"/>
    </row>
    <row r="295" ht="12.75">
      <c r="A295" s="16"/>
    </row>
    <row r="296" ht="12.75">
      <c r="A296" s="16"/>
    </row>
    <row r="297" ht="12.75">
      <c r="A297" s="16"/>
    </row>
    <row r="298" ht="12.75">
      <c r="A298" s="16"/>
    </row>
    <row r="299" ht="12.75">
      <c r="A299" s="16"/>
    </row>
    <row r="300" ht="12.75">
      <c r="A300" s="16"/>
    </row>
    <row r="301" ht="12.75">
      <c r="A301" s="16"/>
    </row>
    <row r="302" ht="12.75">
      <c r="A302" s="16"/>
    </row>
    <row r="303" ht="12.75">
      <c r="A303" s="16"/>
    </row>
    <row r="304" ht="12.75">
      <c r="A304" s="16"/>
    </row>
    <row r="305" ht="12.75">
      <c r="A305" s="16"/>
    </row>
    <row r="306" ht="12.75">
      <c r="A306" s="16"/>
    </row>
    <row r="307" ht="12.75">
      <c r="A307" s="16"/>
    </row>
    <row r="308" ht="12.75">
      <c r="A308" s="16"/>
    </row>
    <row r="309" ht="12.75">
      <c r="A309" s="16"/>
    </row>
    <row r="310" ht="12.75">
      <c r="A310" s="16"/>
    </row>
    <row r="311" ht="12.75">
      <c r="A311" s="16"/>
    </row>
    <row r="312" ht="12.75">
      <c r="A312" s="16"/>
    </row>
    <row r="313" ht="12.75">
      <c r="A313" s="16"/>
    </row>
    <row r="314" ht="12.75">
      <c r="A314" s="16"/>
    </row>
    <row r="315" ht="12.75">
      <c r="A315" s="16"/>
    </row>
    <row r="316" ht="12.75">
      <c r="A316" s="16"/>
    </row>
    <row r="317" ht="12.75">
      <c r="A317" s="16"/>
    </row>
    <row r="318" ht="12.75">
      <c r="A318" s="16"/>
    </row>
    <row r="319" ht="12.75">
      <c r="A319" s="16"/>
    </row>
    <row r="320" ht="12.75">
      <c r="A320" s="16"/>
    </row>
    <row r="321" ht="12.75">
      <c r="A321" s="16"/>
    </row>
    <row r="322" ht="12.75">
      <c r="A322" s="16"/>
    </row>
    <row r="323" ht="12.75">
      <c r="A323" s="16"/>
    </row>
    <row r="324" ht="12.75">
      <c r="A324" s="16"/>
    </row>
    <row r="325" ht="12.75">
      <c r="A325" s="16"/>
    </row>
    <row r="326" ht="12.75">
      <c r="A326" s="16"/>
    </row>
    <row r="327" ht="12.75">
      <c r="A327" s="16"/>
    </row>
    <row r="328" ht="12.75">
      <c r="A328" s="16"/>
    </row>
    <row r="329" ht="12.75">
      <c r="A329" s="16"/>
    </row>
    <row r="330" ht="12.75">
      <c r="A330" s="16"/>
    </row>
    <row r="331" ht="12.75">
      <c r="A331" s="16"/>
    </row>
    <row r="332" ht="12.75">
      <c r="A332" s="16"/>
    </row>
    <row r="333" ht="12.75">
      <c r="A333" s="16"/>
    </row>
    <row r="334" ht="12.75">
      <c r="A334" s="16"/>
    </row>
    <row r="335" ht="12.75">
      <c r="A335" s="16"/>
    </row>
    <row r="336" ht="12.75">
      <c r="A336" s="16"/>
    </row>
    <row r="337" ht="12.75">
      <c r="A337" s="16"/>
    </row>
    <row r="338" ht="12.75">
      <c r="A338" s="16"/>
    </row>
    <row r="339" ht="12.75">
      <c r="A339" s="16"/>
    </row>
    <row r="340" ht="12.75">
      <c r="A340" s="16"/>
    </row>
    <row r="341" ht="12.75">
      <c r="A341" s="16"/>
    </row>
    <row r="342" ht="12.75">
      <c r="A342" s="16"/>
    </row>
    <row r="343" ht="12.75">
      <c r="A343" s="16"/>
    </row>
    <row r="344" ht="12.75">
      <c r="A344" s="16"/>
    </row>
    <row r="345" ht="12.75">
      <c r="A345" s="16"/>
    </row>
    <row r="346" ht="12.75">
      <c r="A346" s="16"/>
    </row>
    <row r="347" ht="12.75">
      <c r="A347" s="16"/>
    </row>
    <row r="348" ht="12.75">
      <c r="A348" s="16"/>
    </row>
    <row r="349" ht="12.75">
      <c r="A349" s="16"/>
    </row>
    <row r="350" ht="12.75">
      <c r="A350" s="16"/>
    </row>
    <row r="351" ht="12.75">
      <c r="A351" s="16"/>
    </row>
    <row r="352" ht="12.75">
      <c r="A352" s="16"/>
    </row>
    <row r="353" ht="12.75">
      <c r="A353" s="16"/>
    </row>
    <row r="354" ht="12.75">
      <c r="A354" s="16"/>
    </row>
    <row r="355" ht="12.75">
      <c r="A355" s="16"/>
    </row>
    <row r="356" ht="12.75">
      <c r="A356" s="16"/>
    </row>
    <row r="357" ht="12.75">
      <c r="A357" s="16"/>
    </row>
    <row r="358" ht="12.75">
      <c r="A358" s="16"/>
    </row>
    <row r="359" ht="12.75">
      <c r="A359" s="16"/>
    </row>
    <row r="360" ht="12.75">
      <c r="A360" s="16"/>
    </row>
    <row r="361" ht="12.75">
      <c r="A361" s="16"/>
    </row>
    <row r="362" ht="12.75">
      <c r="A362" s="16"/>
    </row>
    <row r="363" ht="12.75">
      <c r="A363" s="16"/>
    </row>
    <row r="364" ht="12.75">
      <c r="A364" s="16"/>
    </row>
    <row r="365" ht="12.75">
      <c r="A365" s="16"/>
    </row>
    <row r="366" ht="12.75">
      <c r="A366" s="16"/>
    </row>
    <row r="367" ht="12.75">
      <c r="A367" s="16"/>
    </row>
    <row r="368" ht="12.75">
      <c r="A368" s="16"/>
    </row>
    <row r="369" ht="12.75">
      <c r="A369" s="16"/>
    </row>
    <row r="370" ht="12.75">
      <c r="A370" s="16"/>
    </row>
    <row r="371" ht="12.75">
      <c r="A371" s="16"/>
    </row>
    <row r="372" ht="12.75">
      <c r="A372" s="16"/>
    </row>
    <row r="373" ht="12.75">
      <c r="A373" s="16"/>
    </row>
    <row r="374" ht="12.75">
      <c r="A374" s="16"/>
    </row>
    <row r="375" ht="12.75">
      <c r="A375" s="16"/>
    </row>
    <row r="376" ht="12.75">
      <c r="A376" s="16"/>
    </row>
    <row r="377" ht="12.75">
      <c r="A377" s="16"/>
    </row>
    <row r="378" ht="12.75">
      <c r="A378" s="16"/>
    </row>
    <row r="379" ht="12.75">
      <c r="A379" s="16"/>
    </row>
    <row r="380" ht="12.75">
      <c r="A380" s="16"/>
    </row>
    <row r="381" ht="12.75">
      <c r="A381" s="16"/>
    </row>
    <row r="382" ht="12.75">
      <c r="A382" s="16"/>
    </row>
    <row r="383" ht="12.75">
      <c r="A383" s="16"/>
    </row>
    <row r="384" ht="12.75">
      <c r="A384" s="16"/>
    </row>
    <row r="385" ht="12.75">
      <c r="A385" s="16"/>
    </row>
    <row r="386" ht="12.75">
      <c r="A386" s="16"/>
    </row>
    <row r="387" ht="12.75">
      <c r="A387" s="16"/>
    </row>
    <row r="388" ht="12.75">
      <c r="A388" s="16"/>
    </row>
    <row r="389" ht="12.75">
      <c r="A389" s="16"/>
    </row>
    <row r="390" ht="12.75">
      <c r="A390" s="16"/>
    </row>
    <row r="391" ht="12.75">
      <c r="A391" s="16"/>
    </row>
    <row r="392" ht="12.75">
      <c r="A392" s="16"/>
    </row>
    <row r="393" ht="12.75">
      <c r="A393" s="16"/>
    </row>
    <row r="394" ht="12.75">
      <c r="A394" s="16"/>
    </row>
    <row r="395" ht="12.75">
      <c r="A395" s="16"/>
    </row>
    <row r="396" ht="12.75">
      <c r="A396" s="16"/>
    </row>
    <row r="397" ht="12.75">
      <c r="A397" s="16"/>
    </row>
    <row r="398" ht="12.75">
      <c r="A398" s="16"/>
    </row>
    <row r="399" ht="12.75">
      <c r="A399" s="16"/>
    </row>
    <row r="400" ht="12.75">
      <c r="A400" s="16"/>
    </row>
    <row r="401" ht="12.75">
      <c r="A401" s="16"/>
    </row>
    <row r="402" ht="12.75">
      <c r="A402" s="16"/>
    </row>
    <row r="403" ht="12.75">
      <c r="A403" s="16"/>
    </row>
    <row r="404" ht="12.75">
      <c r="A404" s="16"/>
    </row>
    <row r="405" ht="12.75">
      <c r="A405" s="16"/>
    </row>
    <row r="406" ht="12.75">
      <c r="A406" s="16"/>
    </row>
    <row r="407" ht="12.75">
      <c r="A407" s="16"/>
    </row>
    <row r="408" ht="12.75">
      <c r="A408" s="16"/>
    </row>
    <row r="409" ht="12.75">
      <c r="A409" s="16"/>
    </row>
    <row r="410" ht="12.75">
      <c r="A410" s="16"/>
    </row>
    <row r="411" ht="12.75">
      <c r="A411" s="16"/>
    </row>
    <row r="412" ht="12.75">
      <c r="A412" s="16"/>
    </row>
    <row r="413" ht="12.75">
      <c r="A413" s="16"/>
    </row>
    <row r="414" ht="12.75">
      <c r="A414" s="16"/>
    </row>
    <row r="415" ht="12.75">
      <c r="A415" s="16"/>
    </row>
    <row r="416" ht="12.75">
      <c r="A416" s="16"/>
    </row>
    <row r="417" ht="12.75">
      <c r="A417" s="16"/>
    </row>
    <row r="418" ht="12.75">
      <c r="A418" s="16"/>
    </row>
    <row r="419" ht="12.75">
      <c r="A419" s="16"/>
    </row>
    <row r="420" ht="12.75">
      <c r="A420" s="16"/>
    </row>
    <row r="421" ht="12.75">
      <c r="A421" s="16"/>
    </row>
    <row r="422" ht="12.75">
      <c r="A422" s="16"/>
    </row>
    <row r="423" ht="12.75">
      <c r="A423" s="16"/>
    </row>
    <row r="424" ht="12.75">
      <c r="A424" s="16"/>
    </row>
    <row r="425" ht="12.75">
      <c r="A425" s="16"/>
    </row>
    <row r="426" ht="12.75">
      <c r="A426" s="16"/>
    </row>
    <row r="427" ht="12.75">
      <c r="A427" s="16"/>
    </row>
    <row r="428" ht="12.75">
      <c r="A428" s="16"/>
    </row>
    <row r="429" ht="12.75">
      <c r="A429" s="16"/>
    </row>
    <row r="430" ht="12.75">
      <c r="A430" s="16"/>
    </row>
    <row r="65536" ht="12.75">
      <c r="A65536" s="1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
  <dimension ref="A1:BL54"/>
  <sheetViews>
    <sheetView workbookViewId="0" topLeftCell="A1">
      <selection activeCell="A1" sqref="A1"/>
    </sheetView>
  </sheetViews>
  <sheetFormatPr defaultColWidth="9.140625" defaultRowHeight="12.75"/>
  <sheetData>
    <row r="1" spans="1:64" ht="12.75">
      <c r="A1" t="s">
        <v>267</v>
      </c>
      <c r="B1" t="s">
        <v>45</v>
      </c>
      <c r="C1" t="s">
        <v>46</v>
      </c>
      <c r="D1" t="s">
        <v>312</v>
      </c>
      <c r="E1" t="s">
        <v>47</v>
      </c>
      <c r="F1" t="s">
        <v>61</v>
      </c>
      <c r="G1" t="s">
        <v>146</v>
      </c>
      <c r="H1" t="s">
        <v>147</v>
      </c>
      <c r="I1" t="s">
        <v>202</v>
      </c>
      <c r="J1" t="s">
        <v>194</v>
      </c>
      <c r="K1" t="s">
        <v>195</v>
      </c>
      <c r="L1" t="s">
        <v>196</v>
      </c>
      <c r="M1" t="s">
        <v>197</v>
      </c>
      <c r="N1" t="s">
        <v>198</v>
      </c>
      <c r="O1" t="s">
        <v>199</v>
      </c>
      <c r="P1" t="s">
        <v>200</v>
      </c>
      <c r="Q1" t="s">
        <v>201</v>
      </c>
      <c r="R1" t="s">
        <v>287</v>
      </c>
      <c r="S1" t="s">
        <v>293</v>
      </c>
      <c r="T1" t="s">
        <v>289</v>
      </c>
      <c r="U1" t="s">
        <v>294</v>
      </c>
      <c r="V1" t="s">
        <v>295</v>
      </c>
      <c r="W1" t="s">
        <v>296</v>
      </c>
      <c r="X1" t="s">
        <v>48</v>
      </c>
      <c r="Y1" t="s">
        <v>49</v>
      </c>
      <c r="Z1" t="s">
        <v>292</v>
      </c>
      <c r="AA1" t="s">
        <v>285</v>
      </c>
      <c r="AB1" t="s">
        <v>286</v>
      </c>
      <c r="AC1" t="s">
        <v>333</v>
      </c>
      <c r="AD1" t="s">
        <v>288</v>
      </c>
      <c r="AE1" t="s">
        <v>52</v>
      </c>
      <c r="AF1" t="s">
        <v>53</v>
      </c>
      <c r="AG1" t="s">
        <v>334</v>
      </c>
      <c r="AH1" t="s">
        <v>297</v>
      </c>
      <c r="AI1" t="s">
        <v>57</v>
      </c>
      <c r="AJ1" t="s">
        <v>54</v>
      </c>
      <c r="AK1" t="s">
        <v>50</v>
      </c>
      <c r="AL1" t="s">
        <v>51</v>
      </c>
      <c r="AM1" t="s">
        <v>290</v>
      </c>
      <c r="AN1" t="s">
        <v>291</v>
      </c>
      <c r="AO1" t="s">
        <v>55</v>
      </c>
      <c r="AP1" t="s">
        <v>56</v>
      </c>
      <c r="AQ1" t="s">
        <v>58</v>
      </c>
      <c r="AR1" t="s">
        <v>59</v>
      </c>
      <c r="AS1" t="s">
        <v>149</v>
      </c>
      <c r="AT1" t="s">
        <v>409</v>
      </c>
      <c r="AU1" t="s">
        <v>110</v>
      </c>
      <c r="AV1" t="s">
        <v>324</v>
      </c>
      <c r="AW1" t="s">
        <v>325</v>
      </c>
      <c r="AX1" t="s">
        <v>326</v>
      </c>
      <c r="AY1" t="s">
        <v>327</v>
      </c>
      <c r="AZ1" t="s">
        <v>328</v>
      </c>
      <c r="BA1" t="s">
        <v>329</v>
      </c>
      <c r="BB1" t="s">
        <v>330</v>
      </c>
      <c r="BC1" t="s">
        <v>331</v>
      </c>
      <c r="BD1" t="s">
        <v>332</v>
      </c>
      <c r="BE1" t="s">
        <v>172</v>
      </c>
      <c r="BF1" t="s">
        <v>87</v>
      </c>
      <c r="BG1" t="s">
        <v>88</v>
      </c>
      <c r="BH1" t="s">
        <v>89</v>
      </c>
      <c r="BI1" t="s">
        <v>277</v>
      </c>
      <c r="BJ1" t="s">
        <v>158</v>
      </c>
      <c r="BK1" t="s">
        <v>208</v>
      </c>
      <c r="BL1" t="s">
        <v>386</v>
      </c>
    </row>
    <row r="2" spans="1:64" ht="12.75">
      <c r="A2" t="s">
        <v>19</v>
      </c>
      <c r="B2" t="s">
        <v>223</v>
      </c>
      <c r="C2" t="s">
        <v>224</v>
      </c>
      <c r="D2" t="s">
        <v>241</v>
      </c>
      <c r="E2" t="s">
        <v>315</v>
      </c>
      <c r="G2" t="s">
        <v>235</v>
      </c>
      <c r="H2">
        <v>33</v>
      </c>
      <c r="I2" t="s">
        <v>125</v>
      </c>
      <c r="J2">
        <v>0</v>
      </c>
      <c r="K2">
        <v>0</v>
      </c>
      <c r="L2">
        <v>0</v>
      </c>
      <c r="M2">
        <v>0</v>
      </c>
      <c r="N2">
        <v>0</v>
      </c>
      <c r="O2">
        <v>146</v>
      </c>
      <c r="P2">
        <v>0</v>
      </c>
      <c r="Q2">
        <v>534</v>
      </c>
      <c r="R2">
        <v>148</v>
      </c>
      <c r="S2">
        <v>0.27715355805243447</v>
      </c>
      <c r="T2">
        <v>39</v>
      </c>
      <c r="U2">
        <v>106</v>
      </c>
      <c r="V2">
        <v>92</v>
      </c>
      <c r="W2">
        <v>6</v>
      </c>
      <c r="X2" t="s">
        <v>63</v>
      </c>
      <c r="Y2" t="s">
        <v>63</v>
      </c>
      <c r="AS2">
        <v>15.510127001851618</v>
      </c>
      <c r="AT2">
        <f>AS2*(1+Inflation)</f>
        <v>20.163165102407103</v>
      </c>
      <c r="AU2" t="str">
        <f>IF(BE2&lt;&gt;"","Y","N")</f>
        <v>N</v>
      </c>
      <c r="AV2" t="str">
        <f>IF(J2&gt;=MinGamesC,"Y","N")</f>
        <v>N</v>
      </c>
      <c r="AW2" t="str">
        <f>IF(K2&gt;=MinGames1B,"Y","N")</f>
        <v>N</v>
      </c>
      <c r="AX2" t="str">
        <f>IF(L2&gt;=MinGames2B,"Y","N")</f>
        <v>N</v>
      </c>
      <c r="AY2" t="str">
        <f>IF(M2&gt;=MinGames3B,"Y","N")</f>
        <v>N</v>
      </c>
      <c r="AZ2" t="str">
        <f>IF(N2&gt;=MinGamesSS,"Y","N")</f>
        <v>N</v>
      </c>
      <c r="BA2" t="str">
        <f>IF(O2&gt;=MinGamesOF,"Y","N")</f>
        <v>Y</v>
      </c>
      <c r="BB2" t="str">
        <f>IF(P2&gt;=MinGamesDH,"Y","N")</f>
        <v>N</v>
      </c>
      <c r="BC2" t="str">
        <f>IF(AW2="Y","Y",IF(AY2="Y","Y","N"))</f>
        <v>N</v>
      </c>
      <c r="BD2" t="str">
        <f>IF(AX2="Y","Y",IF(AZ2="Y","Y","N"))</f>
        <v>N</v>
      </c>
      <c r="BE2">
        <f>IF(OR(X2="SP",X2="RP"),UPPER(X2),"")</f>
      </c>
      <c r="BF2" t="str">
        <f>IF(ISBLANK(D2),"",D2)</f>
        <v>CHA</v>
      </c>
      <c r="BG2">
        <f>IF(ISBLANK(F2),"",F2)</f>
      </c>
      <c r="BH2" t="str">
        <f>IF(ISBLANK(G2),"",G2)</f>
        <v>Low</v>
      </c>
      <c r="BI2" t="e">
        <f>MATCH($A2,Draft!$A$1:$A$1001,0)</f>
        <v>#N/A</v>
      </c>
      <c r="BJ2">
        <f>IF(ISNA(BI2),"",IF(ISBLANK(INDEX(Draft!$C:$C,BI2)),"",INDEX(Draft!$C:$C,BI2)))</f>
      </c>
      <c r="BK2">
        <f>IF(BJ2="","",INDEX(Draft!$D:$D,BI2))</f>
      </c>
      <c r="BL2" t="str">
        <f>TRIM(C2)&amp;" "&amp;TRIM(B2)&amp;" ("&amp;TRIM(D2)&amp;")"</f>
        <v>Jermaine Dye (CHA)</v>
      </c>
    </row>
    <row r="3" spans="1:64" ht="12.75">
      <c r="A3" t="s">
        <v>21</v>
      </c>
      <c r="B3" t="s">
        <v>229</v>
      </c>
      <c r="C3" t="s">
        <v>383</v>
      </c>
      <c r="D3" t="s">
        <v>241</v>
      </c>
      <c r="E3" t="s">
        <v>315</v>
      </c>
      <c r="G3" t="s">
        <v>235</v>
      </c>
      <c r="H3">
        <v>31</v>
      </c>
      <c r="I3" t="s">
        <v>190</v>
      </c>
      <c r="J3">
        <v>0</v>
      </c>
      <c r="K3">
        <v>140</v>
      </c>
      <c r="L3">
        <v>0</v>
      </c>
      <c r="M3">
        <v>0</v>
      </c>
      <c r="N3">
        <v>0</v>
      </c>
      <c r="O3">
        <v>0</v>
      </c>
      <c r="P3">
        <v>0</v>
      </c>
      <c r="Q3">
        <v>551</v>
      </c>
      <c r="R3">
        <v>155</v>
      </c>
      <c r="S3">
        <v>0.2813067150635209</v>
      </c>
      <c r="T3">
        <v>35</v>
      </c>
      <c r="U3">
        <v>102</v>
      </c>
      <c r="V3">
        <v>94</v>
      </c>
      <c r="W3">
        <v>0</v>
      </c>
      <c r="X3" t="s">
        <v>63</v>
      </c>
      <c r="Y3" t="s">
        <v>63</v>
      </c>
      <c r="AS3">
        <v>13.587274720366612</v>
      </c>
      <c r="AT3">
        <f>AS3*(1+Inflation)</f>
        <v>17.663457136476595</v>
      </c>
      <c r="AU3" t="str">
        <f>IF(BE3&lt;&gt;"","Y","N")</f>
        <v>N</v>
      </c>
      <c r="AV3" t="str">
        <f>IF(J3&gt;=MinGamesC,"Y","N")</f>
        <v>N</v>
      </c>
      <c r="AW3" t="str">
        <f>IF(K3&gt;=MinGames1B,"Y","N")</f>
        <v>Y</v>
      </c>
      <c r="AX3" t="str">
        <f>IF(L3&gt;=MinGames2B,"Y","N")</f>
        <v>N</v>
      </c>
      <c r="AY3" t="str">
        <f>IF(M3&gt;=MinGames3B,"Y","N")</f>
        <v>N</v>
      </c>
      <c r="AZ3" t="str">
        <f>IF(N3&gt;=MinGamesSS,"Y","N")</f>
        <v>N</v>
      </c>
      <c r="BA3" t="str">
        <f>IF(O3&gt;=MinGamesOF,"Y","N")</f>
        <v>N</v>
      </c>
      <c r="BB3" t="str">
        <f>IF(P3&gt;=MinGamesDH,"Y","N")</f>
        <v>N</v>
      </c>
      <c r="BC3" t="str">
        <f>IF(AW3="Y","Y",IF(AY3="Y","Y","N"))</f>
        <v>Y</v>
      </c>
      <c r="BD3" t="str">
        <f>IF(AX3="Y","Y",IF(AZ3="Y","Y","N"))</f>
        <v>N</v>
      </c>
      <c r="BE3">
        <f>IF(OR(X3="SP",X3="RP"),UPPER(X3),"")</f>
      </c>
      <c r="BF3" t="str">
        <f>IF(ISBLANK(D3),"",D3)</f>
        <v>CHA</v>
      </c>
      <c r="BG3">
        <f>IF(ISBLANK(F3),"",F3)</f>
      </c>
      <c r="BH3" t="str">
        <f>IF(ISBLANK(G3),"",G3)</f>
        <v>Low</v>
      </c>
      <c r="BI3" t="e">
        <f>MATCH($A3,Draft!$A$1:$A$1001,0)</f>
        <v>#N/A</v>
      </c>
      <c r="BJ3">
        <f>IF(ISNA(BI3),"",IF(ISBLANK(INDEX(Draft!$C:$C,BI3)),"",INDEX(Draft!$C:$C,BI3)))</f>
      </c>
      <c r="BK3">
        <f>IF(BJ3="","",INDEX(Draft!$D:$D,BI3))</f>
      </c>
      <c r="BL3" t="str">
        <f>TRIM(C3)&amp;" "&amp;TRIM(B3)&amp;" ("&amp;TRIM(D3)&amp;")"</f>
        <v>Paul Konerko (CHA)</v>
      </c>
    </row>
    <row r="4" spans="1:64" ht="12.75">
      <c r="A4" t="s">
        <v>22</v>
      </c>
      <c r="B4" t="s">
        <v>438</v>
      </c>
      <c r="C4" t="s">
        <v>439</v>
      </c>
      <c r="D4" t="s">
        <v>241</v>
      </c>
      <c r="E4" t="s">
        <v>315</v>
      </c>
      <c r="G4" t="s">
        <v>234</v>
      </c>
      <c r="H4">
        <v>36</v>
      </c>
      <c r="I4" t="s">
        <v>218</v>
      </c>
      <c r="J4">
        <v>0</v>
      </c>
      <c r="K4">
        <v>3</v>
      </c>
      <c r="L4">
        <v>0</v>
      </c>
      <c r="M4">
        <v>0</v>
      </c>
      <c r="N4">
        <v>0</v>
      </c>
      <c r="O4">
        <v>0</v>
      </c>
      <c r="P4">
        <v>200</v>
      </c>
      <c r="Q4">
        <v>463</v>
      </c>
      <c r="R4">
        <v>126</v>
      </c>
      <c r="S4">
        <v>0.27213822894168466</v>
      </c>
      <c r="T4">
        <v>38</v>
      </c>
      <c r="U4">
        <v>96</v>
      </c>
      <c r="V4">
        <v>95</v>
      </c>
      <c r="W4">
        <v>0</v>
      </c>
      <c r="X4" t="s">
        <v>63</v>
      </c>
      <c r="Y4" t="s">
        <v>63</v>
      </c>
      <c r="AS4">
        <v>12.375688659628501</v>
      </c>
      <c r="AT4">
        <f>AS4*(1+Inflation)</f>
        <v>16.088395257517053</v>
      </c>
      <c r="AU4" t="str">
        <f>IF(BE4&lt;&gt;"","Y","N")</f>
        <v>N</v>
      </c>
      <c r="AV4" t="str">
        <f>IF(J4&gt;=MinGamesC,"Y","N")</f>
        <v>N</v>
      </c>
      <c r="AW4" t="str">
        <f>IF(K4&gt;=MinGames1B,"Y","N")</f>
        <v>N</v>
      </c>
      <c r="AX4" t="str">
        <f>IF(L4&gt;=MinGames2B,"Y","N")</f>
        <v>N</v>
      </c>
      <c r="AY4" t="str">
        <f>IF(M4&gt;=MinGames3B,"Y","N")</f>
        <v>N</v>
      </c>
      <c r="AZ4" t="str">
        <f>IF(N4&gt;=MinGamesSS,"Y","N")</f>
        <v>N</v>
      </c>
      <c r="BA4" t="str">
        <f>IF(O4&gt;=MinGamesOF,"Y","N")</f>
        <v>N</v>
      </c>
      <c r="BB4" t="str">
        <f>IF(P4&gt;=MinGamesDH,"Y","N")</f>
        <v>Y</v>
      </c>
      <c r="BC4" t="str">
        <f>IF(AW4="Y","Y",IF(AY4="Y","Y","N"))</f>
        <v>N</v>
      </c>
      <c r="BD4" t="str">
        <f>IF(AX4="Y","Y",IF(AZ4="Y","Y","N"))</f>
        <v>N</v>
      </c>
      <c r="BE4">
        <f>IF(OR(X4="SP",X4="RP"),UPPER(X4),"")</f>
      </c>
      <c r="BF4" t="str">
        <f>IF(ISBLANK(D4),"",D4)</f>
        <v>CHA</v>
      </c>
      <c r="BG4">
        <f>IF(ISBLANK(F4),"",F4)</f>
      </c>
      <c r="BH4" t="str">
        <f>IF(ISBLANK(G4),"",G4)</f>
        <v>High</v>
      </c>
      <c r="BI4" t="e">
        <f>MATCH($A4,Draft!$A$1:$A$1001,0)</f>
        <v>#N/A</v>
      </c>
      <c r="BJ4">
        <f>IF(ISNA(BI4),"",IF(ISBLANK(INDEX(Draft!$C:$C,BI4)),"",INDEX(Draft!$C:$C,BI4)))</f>
      </c>
      <c r="BK4">
        <f>IF(BJ4="","",INDEX(Draft!$D:$D,BI4))</f>
      </c>
      <c r="BL4" t="str">
        <f>TRIM(C4)&amp;" "&amp;TRIM(B4)&amp;" ("&amp;TRIM(D4)&amp;")"</f>
        <v>Jim Thome (CHA)</v>
      </c>
    </row>
    <row r="5" spans="1:64" ht="12.75">
      <c r="A5" t="s">
        <v>25</v>
      </c>
      <c r="B5" t="s">
        <v>193</v>
      </c>
      <c r="C5" t="s">
        <v>432</v>
      </c>
      <c r="D5" t="s">
        <v>241</v>
      </c>
      <c r="E5" t="s">
        <v>315</v>
      </c>
      <c r="G5" t="s">
        <v>235</v>
      </c>
      <c r="H5">
        <v>30</v>
      </c>
      <c r="I5" t="s">
        <v>220</v>
      </c>
      <c r="J5">
        <v>132</v>
      </c>
      <c r="K5">
        <v>0</v>
      </c>
      <c r="L5">
        <v>0</v>
      </c>
      <c r="M5">
        <v>0</v>
      </c>
      <c r="N5">
        <v>0</v>
      </c>
      <c r="O5">
        <v>0</v>
      </c>
      <c r="P5">
        <v>0</v>
      </c>
      <c r="Q5">
        <v>491</v>
      </c>
      <c r="R5">
        <v>132</v>
      </c>
      <c r="S5">
        <v>0.26883910386965376</v>
      </c>
      <c r="T5">
        <v>16</v>
      </c>
      <c r="U5">
        <v>62</v>
      </c>
      <c r="V5">
        <v>64</v>
      </c>
      <c r="W5">
        <v>0</v>
      </c>
      <c r="X5" t="s">
        <v>63</v>
      </c>
      <c r="Y5" t="s">
        <v>63</v>
      </c>
      <c r="AS5">
        <v>6.242629498402563</v>
      </c>
      <c r="AT5">
        <f>AS5*(1+Inflation)</f>
        <v>8.115418347923331</v>
      </c>
      <c r="AU5" t="str">
        <f>IF(BE5&lt;&gt;"","Y","N")</f>
        <v>N</v>
      </c>
      <c r="AV5" t="str">
        <f>IF(J5&gt;=MinGamesC,"Y","N")</f>
        <v>Y</v>
      </c>
      <c r="AW5" t="str">
        <f>IF(K5&gt;=MinGames1B,"Y","N")</f>
        <v>N</v>
      </c>
      <c r="AX5" t="str">
        <f>IF(L5&gt;=MinGames2B,"Y","N")</f>
        <v>N</v>
      </c>
      <c r="AY5" t="str">
        <f>IF(M5&gt;=MinGames3B,"Y","N")</f>
        <v>N</v>
      </c>
      <c r="AZ5" t="str">
        <f>IF(N5&gt;=MinGamesSS,"Y","N")</f>
        <v>N</v>
      </c>
      <c r="BA5" t="str">
        <f>IF(O5&gt;=MinGamesOF,"Y","N")</f>
        <v>N</v>
      </c>
      <c r="BB5" t="str">
        <f>IF(P5&gt;=MinGamesDH,"Y","N")</f>
        <v>N</v>
      </c>
      <c r="BC5" t="str">
        <f>IF(AW5="Y","Y",IF(AY5="Y","Y","N"))</f>
        <v>N</v>
      </c>
      <c r="BD5" t="str">
        <f>IF(AX5="Y","Y",IF(AZ5="Y","Y","N"))</f>
        <v>N</v>
      </c>
      <c r="BE5">
        <f>IF(OR(X5="SP",X5="RP"),UPPER(X5),"")</f>
      </c>
      <c r="BF5" t="str">
        <f>IF(ISBLANK(D5),"",D5)</f>
        <v>CHA</v>
      </c>
      <c r="BG5">
        <f>IF(ISBLANK(F5),"",F5)</f>
      </c>
      <c r="BH5" t="str">
        <f>IF(ISBLANK(G5),"",G5)</f>
        <v>Low</v>
      </c>
      <c r="BI5" t="e">
        <f>MATCH($A5,Draft!$A$1:$A$1001,0)</f>
        <v>#N/A</v>
      </c>
      <c r="BJ5">
        <f>IF(ISNA(BI5),"",IF(ISBLANK(INDEX(Draft!$C:$C,BI5)),"",INDEX(Draft!$C:$C,BI5)))</f>
      </c>
      <c r="BK5">
        <f>IF(BJ5="","",INDEX(Draft!$D:$D,BI5))</f>
      </c>
      <c r="BL5" t="str">
        <f>TRIM(C5)&amp;" "&amp;TRIM(B5)&amp;" ("&amp;TRIM(D5)&amp;")"</f>
        <v>A.J. Pierzynski (CHA)</v>
      </c>
    </row>
    <row r="6" spans="1:64" ht="12.75">
      <c r="A6" t="s">
        <v>26</v>
      </c>
      <c r="B6" t="s">
        <v>68</v>
      </c>
      <c r="C6" t="s">
        <v>69</v>
      </c>
      <c r="D6" t="s">
        <v>241</v>
      </c>
      <c r="E6" t="s">
        <v>315</v>
      </c>
      <c r="G6" t="s">
        <v>235</v>
      </c>
      <c r="H6">
        <v>32</v>
      </c>
      <c r="I6" t="s">
        <v>268</v>
      </c>
      <c r="J6">
        <v>0</v>
      </c>
      <c r="K6">
        <v>0</v>
      </c>
      <c r="L6">
        <v>136</v>
      </c>
      <c r="M6">
        <v>0</v>
      </c>
      <c r="N6">
        <v>0</v>
      </c>
      <c r="O6">
        <v>0</v>
      </c>
      <c r="P6">
        <v>0</v>
      </c>
      <c r="Q6">
        <v>548</v>
      </c>
      <c r="R6">
        <v>151</v>
      </c>
      <c r="S6">
        <v>0.2755474452554745</v>
      </c>
      <c r="T6">
        <v>17</v>
      </c>
      <c r="U6">
        <v>60</v>
      </c>
      <c r="V6">
        <v>92</v>
      </c>
      <c r="W6">
        <v>13</v>
      </c>
      <c r="X6" t="s">
        <v>63</v>
      </c>
      <c r="Y6" t="s">
        <v>63</v>
      </c>
      <c r="AS6">
        <v>5.783560713082656</v>
      </c>
      <c r="AT6">
        <f>AS6*(1+Inflation)</f>
        <v>7.518628927007453</v>
      </c>
      <c r="AU6" t="str">
        <f>IF(BE6&lt;&gt;"","Y","N")</f>
        <v>N</v>
      </c>
      <c r="AV6" t="str">
        <f>IF(J6&gt;=MinGamesC,"Y","N")</f>
        <v>N</v>
      </c>
      <c r="AW6" t="str">
        <f>IF(K6&gt;=MinGames1B,"Y","N")</f>
        <v>N</v>
      </c>
      <c r="AX6" t="str">
        <f>IF(L6&gt;=MinGames2B,"Y","N")</f>
        <v>Y</v>
      </c>
      <c r="AY6" t="str">
        <f>IF(M6&gt;=MinGames3B,"Y","N")</f>
        <v>N</v>
      </c>
      <c r="AZ6" t="str">
        <f>IF(N6&gt;=MinGamesSS,"Y","N")</f>
        <v>N</v>
      </c>
      <c r="BA6" t="str">
        <f>IF(O6&gt;=MinGamesOF,"Y","N")</f>
        <v>N</v>
      </c>
      <c r="BB6" t="str">
        <f>IF(P6&gt;=MinGamesDH,"Y","N")</f>
        <v>N</v>
      </c>
      <c r="BC6" t="str">
        <f>IF(AW6="Y","Y",IF(AY6="Y","Y","N"))</f>
        <v>N</v>
      </c>
      <c r="BD6" t="str">
        <f>IF(AX6="Y","Y",IF(AZ6="Y","Y","N"))</f>
        <v>Y</v>
      </c>
      <c r="BE6">
        <f>IF(OR(X6="SP",X6="RP"),UPPER(X6),"")</f>
      </c>
      <c r="BF6" t="str">
        <f>IF(ISBLANK(D6),"",D6)</f>
        <v>CHA</v>
      </c>
      <c r="BG6">
        <f>IF(ISBLANK(F6),"",F6)</f>
      </c>
      <c r="BH6" t="str">
        <f>IF(ISBLANK(G6),"",G6)</f>
        <v>Low</v>
      </c>
      <c r="BI6" t="e">
        <f>MATCH($A6,Draft!$A$1:$A$1001,0)</f>
        <v>#N/A</v>
      </c>
      <c r="BJ6">
        <f>IF(ISNA(BI6),"",IF(ISBLANK(INDEX(Draft!$C:$C,BI6)),"",INDEX(Draft!$C:$C,BI6)))</f>
      </c>
      <c r="BK6">
        <f>IF(BJ6="","",INDEX(Draft!$D:$D,BI6))</f>
      </c>
      <c r="BL6" t="str">
        <f>TRIM(C6)&amp;" "&amp;TRIM(B6)&amp;" ("&amp;TRIM(D6)&amp;")"</f>
        <v>Tadahito Iguchi (CHA)</v>
      </c>
    </row>
    <row r="7" spans="1:64" ht="12.75">
      <c r="A7" t="s">
        <v>28</v>
      </c>
      <c r="B7" t="s">
        <v>443</v>
      </c>
      <c r="C7" t="s">
        <v>283</v>
      </c>
      <c r="D7" t="s">
        <v>241</v>
      </c>
      <c r="E7" t="s">
        <v>315</v>
      </c>
      <c r="G7" t="s">
        <v>236</v>
      </c>
      <c r="H7">
        <v>29</v>
      </c>
      <c r="I7" t="s">
        <v>130</v>
      </c>
      <c r="J7">
        <v>0</v>
      </c>
      <c r="K7">
        <v>0</v>
      </c>
      <c r="L7">
        <v>0</v>
      </c>
      <c r="M7">
        <v>149</v>
      </c>
      <c r="N7">
        <v>0</v>
      </c>
      <c r="O7">
        <v>0</v>
      </c>
      <c r="P7">
        <v>0</v>
      </c>
      <c r="Q7">
        <v>511</v>
      </c>
      <c r="R7">
        <v>146</v>
      </c>
      <c r="S7">
        <v>0.2857142857142857</v>
      </c>
      <c r="T7">
        <v>28</v>
      </c>
      <c r="U7">
        <v>82</v>
      </c>
      <c r="V7">
        <v>70</v>
      </c>
      <c r="W7">
        <v>1</v>
      </c>
      <c r="X7" t="s">
        <v>63</v>
      </c>
      <c r="Y7" t="s">
        <v>63</v>
      </c>
      <c r="AS7">
        <v>7.138812850289348</v>
      </c>
      <c r="AT7">
        <f>AS7*(1+Inflation)</f>
        <v>9.280456705376153</v>
      </c>
      <c r="AU7" t="str">
        <f>IF(BE7&lt;&gt;"","Y","N")</f>
        <v>N</v>
      </c>
      <c r="AV7" t="str">
        <f>IF(J7&gt;=MinGamesC,"Y","N")</f>
        <v>N</v>
      </c>
      <c r="AW7" t="str">
        <f>IF(K7&gt;=MinGames1B,"Y","N")</f>
        <v>N</v>
      </c>
      <c r="AX7" t="str">
        <f>IF(L7&gt;=MinGames2B,"Y","N")</f>
        <v>N</v>
      </c>
      <c r="AY7" t="str">
        <f>IF(M7&gt;=MinGames3B,"Y","N")</f>
        <v>Y</v>
      </c>
      <c r="AZ7" t="str">
        <f>IF(N7&gt;=MinGamesSS,"Y","N")</f>
        <v>N</v>
      </c>
      <c r="BA7" t="str">
        <f>IF(O7&gt;=MinGamesOF,"Y","N")</f>
        <v>N</v>
      </c>
      <c r="BB7" t="str">
        <f>IF(P7&gt;=MinGamesDH,"Y","N")</f>
        <v>N</v>
      </c>
      <c r="BC7" t="str">
        <f>IF(AW7="Y","Y",IF(AY7="Y","Y","N"))</f>
        <v>Y</v>
      </c>
      <c r="BD7" t="str">
        <f>IF(AX7="Y","Y",IF(AZ7="Y","Y","N"))</f>
        <v>N</v>
      </c>
      <c r="BE7">
        <f>IF(OR(X7="SP",X7="RP"),UPPER(X7),"")</f>
      </c>
      <c r="BF7" t="str">
        <f>IF(ISBLANK(D7),"",D7)</f>
        <v>CHA</v>
      </c>
      <c r="BG7">
        <f>IF(ISBLANK(F7),"",F7)</f>
      </c>
      <c r="BH7" t="str">
        <f>IF(ISBLANK(G7),"",G7)</f>
        <v>Med</v>
      </c>
      <c r="BI7" t="e">
        <f>MATCH($A7,Draft!$A$1:$A$1001,0)</f>
        <v>#N/A</v>
      </c>
      <c r="BJ7">
        <f>IF(ISNA(BI7),"",IF(ISBLANK(INDEX(Draft!$C:$C,BI7)),"",INDEX(Draft!$C:$C,BI7)))</f>
      </c>
      <c r="BK7">
        <f>IF(BJ7="","",INDEX(Draft!$D:$D,BI7))</f>
      </c>
      <c r="BL7" t="str">
        <f>TRIM(C7)&amp;" "&amp;TRIM(B7)&amp;" ("&amp;TRIM(D7)&amp;")"</f>
        <v>Joe Crede (CHA)</v>
      </c>
    </row>
    <row r="8" spans="1:64" ht="12.75">
      <c r="A8" t="s">
        <v>34</v>
      </c>
      <c r="B8" t="s">
        <v>323</v>
      </c>
      <c r="C8" t="s">
        <v>397</v>
      </c>
      <c r="D8" t="s">
        <v>241</v>
      </c>
      <c r="E8" t="s">
        <v>315</v>
      </c>
      <c r="G8" t="s">
        <v>234</v>
      </c>
      <c r="H8">
        <v>31</v>
      </c>
      <c r="I8" t="s">
        <v>39</v>
      </c>
      <c r="J8">
        <v>0</v>
      </c>
      <c r="K8">
        <v>0</v>
      </c>
      <c r="L8">
        <v>0</v>
      </c>
      <c r="M8">
        <v>0</v>
      </c>
      <c r="N8">
        <v>0</v>
      </c>
      <c r="O8">
        <v>135</v>
      </c>
      <c r="P8">
        <v>0</v>
      </c>
      <c r="Q8">
        <v>488</v>
      </c>
      <c r="R8">
        <v>132</v>
      </c>
      <c r="S8">
        <v>0.27049180327868855</v>
      </c>
      <c r="T8">
        <v>1</v>
      </c>
      <c r="U8">
        <v>41</v>
      </c>
      <c r="V8">
        <v>79</v>
      </c>
      <c r="W8">
        <v>32</v>
      </c>
      <c r="X8" t="s">
        <v>63</v>
      </c>
      <c r="Y8" t="s">
        <v>63</v>
      </c>
      <c r="AS8">
        <v>1.1389255568835877</v>
      </c>
      <c r="AT8">
        <f>AS8*(1+Inflation)</f>
        <v>1.480603223948664</v>
      </c>
      <c r="AU8" t="str">
        <f>IF(BE8&lt;&gt;"","Y","N")</f>
        <v>N</v>
      </c>
      <c r="AV8" t="str">
        <f>IF(J8&gt;=MinGamesC,"Y","N")</f>
        <v>N</v>
      </c>
      <c r="AW8" t="str">
        <f>IF(K8&gt;=MinGames1B,"Y","N")</f>
        <v>N</v>
      </c>
      <c r="AX8" t="str">
        <f>IF(L8&gt;=MinGames2B,"Y","N")</f>
        <v>N</v>
      </c>
      <c r="AY8" t="str">
        <f>IF(M8&gt;=MinGames3B,"Y","N")</f>
        <v>N</v>
      </c>
      <c r="AZ8" t="str">
        <f>IF(N8&gt;=MinGamesSS,"Y","N")</f>
        <v>N</v>
      </c>
      <c r="BA8" t="str">
        <f>IF(O8&gt;=MinGamesOF,"Y","N")</f>
        <v>Y</v>
      </c>
      <c r="BB8" t="str">
        <f>IF(P8&gt;=MinGamesDH,"Y","N")</f>
        <v>N</v>
      </c>
      <c r="BC8" t="str">
        <f>IF(AW8="Y","Y",IF(AY8="Y","Y","N"))</f>
        <v>N</v>
      </c>
      <c r="BD8" t="str">
        <f>IF(AX8="Y","Y",IF(AZ8="Y","Y","N"))</f>
        <v>N</v>
      </c>
      <c r="BE8">
        <f>IF(OR(X8="SP",X8="RP"),UPPER(X8),"")</f>
      </c>
      <c r="BF8" t="str">
        <f>IF(ISBLANK(D8),"",D8)</f>
        <v>CHA</v>
      </c>
      <c r="BG8">
        <f>IF(ISBLANK(F8),"",F8)</f>
      </c>
      <c r="BH8" t="str">
        <f>IF(ISBLANK(G8),"",G8)</f>
        <v>High</v>
      </c>
      <c r="BI8" t="e">
        <f>MATCH($A8,Draft!$A$1:$A$1001,0)</f>
        <v>#N/A</v>
      </c>
      <c r="BJ8">
        <f>IF(ISNA(BI8),"",IF(ISBLANK(INDEX(Draft!$C:$C,BI8)),"",INDEX(Draft!$C:$C,BI8)))</f>
      </c>
      <c r="BK8">
        <f>IF(BJ8="","",INDEX(Draft!$D:$D,BI8))</f>
      </c>
      <c r="BL8" t="str">
        <f>TRIM(C8)&amp;" "&amp;TRIM(B8)&amp;" ("&amp;TRIM(D8)&amp;")"</f>
        <v>Scott Podsednik (CHA)</v>
      </c>
    </row>
    <row r="9" spans="1:64" ht="12.75">
      <c r="A9" t="s">
        <v>37</v>
      </c>
      <c r="B9" t="s">
        <v>444</v>
      </c>
      <c r="C9" t="s">
        <v>399</v>
      </c>
      <c r="D9" t="s">
        <v>241</v>
      </c>
      <c r="E9" t="s">
        <v>315</v>
      </c>
      <c r="G9" t="s">
        <v>234</v>
      </c>
      <c r="H9">
        <v>27</v>
      </c>
      <c r="I9" t="s">
        <v>337</v>
      </c>
      <c r="J9">
        <v>0</v>
      </c>
      <c r="K9">
        <v>0</v>
      </c>
      <c r="L9">
        <v>0</v>
      </c>
      <c r="M9">
        <v>0</v>
      </c>
      <c r="N9">
        <v>132</v>
      </c>
      <c r="O9">
        <v>0</v>
      </c>
      <c r="P9">
        <v>0</v>
      </c>
      <c r="Q9">
        <v>455</v>
      </c>
      <c r="R9">
        <v>118</v>
      </c>
      <c r="S9">
        <v>0.25934065934065936</v>
      </c>
      <c r="T9">
        <v>20</v>
      </c>
      <c r="U9">
        <v>62</v>
      </c>
      <c r="V9">
        <v>53</v>
      </c>
      <c r="W9">
        <v>4</v>
      </c>
      <c r="X9" t="s">
        <v>63</v>
      </c>
      <c r="Y9" t="s">
        <v>63</v>
      </c>
      <c r="AS9">
        <v>-2.546658304677532</v>
      </c>
      <c r="AT9">
        <f>AS9*(1+Inflation)</f>
        <v>-3.3106557960807916</v>
      </c>
      <c r="AU9" t="str">
        <f>IF(BE9&lt;&gt;"","Y","N")</f>
        <v>N</v>
      </c>
      <c r="AV9" t="str">
        <f>IF(J9&gt;=MinGamesC,"Y","N")</f>
        <v>N</v>
      </c>
      <c r="AW9" t="str">
        <f>IF(K9&gt;=MinGames1B,"Y","N")</f>
        <v>N</v>
      </c>
      <c r="AX9" t="str">
        <f>IF(L9&gt;=MinGames2B,"Y","N")</f>
        <v>N</v>
      </c>
      <c r="AY9" t="str">
        <f>IF(M9&gt;=MinGames3B,"Y","N")</f>
        <v>N</v>
      </c>
      <c r="AZ9" t="str">
        <f>IF(N9&gt;=MinGamesSS,"Y","N")</f>
        <v>Y</v>
      </c>
      <c r="BA9" t="str">
        <f>IF(O9&gt;=MinGamesOF,"Y","N")</f>
        <v>N</v>
      </c>
      <c r="BB9" t="str">
        <f>IF(P9&gt;=MinGamesDH,"Y","N")</f>
        <v>N</v>
      </c>
      <c r="BC9" t="str">
        <f>IF(AW9="Y","Y",IF(AY9="Y","Y","N"))</f>
        <v>N</v>
      </c>
      <c r="BD9" t="str">
        <f>IF(AX9="Y","Y",IF(AZ9="Y","Y","N"))</f>
        <v>Y</v>
      </c>
      <c r="BE9">
        <f>IF(OR(X9="SP",X9="RP"),UPPER(X9),"")</f>
      </c>
      <c r="BF9" t="str">
        <f>IF(ISBLANK(D9),"",D9)</f>
        <v>CHA</v>
      </c>
      <c r="BG9">
        <f>IF(ISBLANK(F9),"",F9)</f>
      </c>
      <c r="BH9" t="str">
        <f>IF(ISBLANK(G9),"",G9)</f>
        <v>High</v>
      </c>
      <c r="BI9" t="e">
        <f>MATCH($A9,Draft!$A$1:$A$1001,0)</f>
        <v>#N/A</v>
      </c>
      <c r="BJ9">
        <f>IF(ISNA(BI9),"",IF(ISBLANK(INDEX(Draft!$C:$C,BI9)),"",INDEX(Draft!$C:$C,BI9)))</f>
      </c>
      <c r="BK9">
        <f>IF(BJ9="","",INDEX(Draft!$D:$D,BI9))</f>
      </c>
      <c r="BL9" t="str">
        <f>TRIM(C9)&amp;" "&amp;TRIM(B9)&amp;" ("&amp;TRIM(D9)&amp;")"</f>
        <v>Juan Uribe (CHA)</v>
      </c>
    </row>
    <row r="10" spans="1:64" ht="12.75">
      <c r="A10" t="s">
        <v>231</v>
      </c>
      <c r="B10" t="s">
        <v>238</v>
      </c>
      <c r="C10" t="s">
        <v>203</v>
      </c>
      <c r="D10" t="s">
        <v>241</v>
      </c>
      <c r="E10" t="s">
        <v>315</v>
      </c>
      <c r="G10" t="s">
        <v>235</v>
      </c>
      <c r="H10">
        <v>28</v>
      </c>
      <c r="I10" t="s">
        <v>389</v>
      </c>
      <c r="J10">
        <v>0</v>
      </c>
      <c r="K10">
        <v>0</v>
      </c>
      <c r="L10">
        <v>26</v>
      </c>
      <c r="M10">
        <v>11</v>
      </c>
      <c r="N10">
        <v>41</v>
      </c>
      <c r="O10">
        <v>0</v>
      </c>
      <c r="P10">
        <v>0</v>
      </c>
      <c r="Q10">
        <v>275</v>
      </c>
      <c r="R10">
        <v>77</v>
      </c>
      <c r="S10">
        <v>0.28</v>
      </c>
      <c r="T10">
        <v>5</v>
      </c>
      <c r="U10">
        <v>39</v>
      </c>
      <c r="V10">
        <v>33</v>
      </c>
      <c r="W10">
        <v>7</v>
      </c>
      <c r="X10" t="s">
        <v>63</v>
      </c>
      <c r="Y10" t="s">
        <v>63</v>
      </c>
      <c r="AS10">
        <v>-8.737960258383085</v>
      </c>
      <c r="AT10">
        <f>AS10*(1+Inflation)</f>
        <v>-11.35934833589801</v>
      </c>
      <c r="AU10" t="str">
        <f>IF(BE10&lt;&gt;"","Y","N")</f>
        <v>N</v>
      </c>
      <c r="AV10" t="str">
        <f>IF(J10&gt;=MinGamesC,"Y","N")</f>
        <v>N</v>
      </c>
      <c r="AW10" t="str">
        <f>IF(K10&gt;=MinGames1B,"Y","N")</f>
        <v>N</v>
      </c>
      <c r="AX10" t="str">
        <f>IF(L10&gt;=MinGames2B,"Y","N")</f>
        <v>Y</v>
      </c>
      <c r="AY10" t="str">
        <f>IF(M10&gt;=MinGames3B,"Y","N")</f>
        <v>N</v>
      </c>
      <c r="AZ10" t="str">
        <f>IF(N10&gt;=MinGamesSS,"Y","N")</f>
        <v>Y</v>
      </c>
      <c r="BA10" t="str">
        <f>IF(O10&gt;=MinGamesOF,"Y","N")</f>
        <v>N</v>
      </c>
      <c r="BB10" t="str">
        <f>IF(P10&gt;=MinGamesDH,"Y","N")</f>
        <v>N</v>
      </c>
      <c r="BC10" t="str">
        <f>IF(AW10="Y","Y",IF(AY10="Y","Y","N"))</f>
        <v>N</v>
      </c>
      <c r="BD10" t="str">
        <f>IF(AX10="Y","Y",IF(AZ10="Y","Y","N"))</f>
        <v>Y</v>
      </c>
      <c r="BE10">
        <f>IF(OR(X10="SP",X10="RP"),UPPER(X10),"")</f>
      </c>
      <c r="BF10" t="str">
        <f>IF(ISBLANK(D10),"",D10)</f>
        <v>CHA</v>
      </c>
      <c r="BG10">
        <f>IF(ISBLANK(F10),"",F10)</f>
      </c>
      <c r="BH10" t="str">
        <f>IF(ISBLANK(G10),"",G10)</f>
        <v>Low</v>
      </c>
      <c r="BI10" t="e">
        <f>MATCH($A10,Draft!$A$1:$A$1001,0)</f>
        <v>#N/A</v>
      </c>
      <c r="BJ10">
        <f>IF(ISNA(BI10),"",IF(ISBLANK(INDEX(Draft!$C:$C,BI10)),"",INDEX(Draft!$C:$C,BI10)))</f>
      </c>
      <c r="BK10">
        <f>IF(BJ10="","",INDEX(Draft!$D:$D,BI10))</f>
      </c>
      <c r="BL10" t="str">
        <f>TRIM(C10)&amp;" "&amp;TRIM(B10)&amp;" ("&amp;TRIM(D10)&amp;")"</f>
        <v>Alex Cintron (CHA)</v>
      </c>
    </row>
    <row r="11" spans="1:64" ht="12.75">
      <c r="A11" t="s">
        <v>232</v>
      </c>
      <c r="B11" t="s">
        <v>143</v>
      </c>
      <c r="C11" t="s">
        <v>394</v>
      </c>
      <c r="D11" t="s">
        <v>241</v>
      </c>
      <c r="E11" t="s">
        <v>315</v>
      </c>
      <c r="G11" t="s">
        <v>234</v>
      </c>
      <c r="H11">
        <v>22</v>
      </c>
      <c r="I11" t="s">
        <v>390</v>
      </c>
      <c r="J11">
        <v>0</v>
      </c>
      <c r="K11">
        <v>0</v>
      </c>
      <c r="L11">
        <v>0</v>
      </c>
      <c r="M11">
        <v>0</v>
      </c>
      <c r="N11">
        <v>0</v>
      </c>
      <c r="O11">
        <v>15</v>
      </c>
      <c r="P11">
        <v>0</v>
      </c>
      <c r="Q11">
        <v>350</v>
      </c>
      <c r="R11">
        <v>95</v>
      </c>
      <c r="S11">
        <v>0.2714285714285714</v>
      </c>
      <c r="T11">
        <v>6</v>
      </c>
      <c r="U11">
        <v>34</v>
      </c>
      <c r="V11">
        <v>41</v>
      </c>
      <c r="W11">
        <v>5</v>
      </c>
      <c r="X11" t="s">
        <v>63</v>
      </c>
      <c r="Y11" t="s">
        <v>63</v>
      </c>
      <c r="AS11">
        <v>-9.139412580362087</v>
      </c>
      <c r="AT11">
        <f>AS11*(1+Inflation)</f>
        <v>-11.881236354470714</v>
      </c>
      <c r="AU11" t="str">
        <f>IF(BE11&lt;&gt;"","Y","N")</f>
        <v>N</v>
      </c>
      <c r="AV11" t="str">
        <f>IF(J11&gt;=MinGamesC,"Y","N")</f>
        <v>N</v>
      </c>
      <c r="AW11" t="str">
        <f>IF(K11&gt;=MinGames1B,"Y","N")</f>
        <v>N</v>
      </c>
      <c r="AX11" t="str">
        <f>IF(L11&gt;=MinGames2B,"Y","N")</f>
        <v>N</v>
      </c>
      <c r="AY11" t="str">
        <f>IF(M11&gt;=MinGames3B,"Y","N")</f>
        <v>N</v>
      </c>
      <c r="AZ11" t="str">
        <f>IF(N11&gt;=MinGamesSS,"Y","N")</f>
        <v>N</v>
      </c>
      <c r="BA11" t="str">
        <f>IF(O11&gt;=MinGamesOF,"Y","N")</f>
        <v>Y</v>
      </c>
      <c r="BB11" t="str">
        <f>IF(P11&gt;=MinGamesDH,"Y","N")</f>
        <v>N</v>
      </c>
      <c r="BC11" t="str">
        <f>IF(AW11="Y","Y",IF(AY11="Y","Y","N"))</f>
        <v>N</v>
      </c>
      <c r="BD11" t="str">
        <f>IF(AX11="Y","Y",IF(AZ11="Y","Y","N"))</f>
        <v>N</v>
      </c>
      <c r="BE11">
        <f>IF(OR(X11="SP",X11="RP"),UPPER(X11),"")</f>
      </c>
      <c r="BF11" t="str">
        <f>IF(ISBLANK(D11),"",D11)</f>
        <v>CHA</v>
      </c>
      <c r="BG11">
        <f>IF(ISBLANK(F11),"",F11)</f>
      </c>
      <c r="BH11" t="str">
        <f>IF(ISBLANK(G11),"",G11)</f>
        <v>High</v>
      </c>
      <c r="BI11" t="e">
        <f>MATCH($A11,Draft!$A$1:$A$1001,0)</f>
        <v>#N/A</v>
      </c>
      <c r="BJ11">
        <f>IF(ISNA(BI11),"",IF(ISBLANK(INDEX(Draft!$C:$C,BI11)),"",INDEX(Draft!$C:$C,BI11)))</f>
      </c>
      <c r="BK11">
        <f>IF(BJ11="","",INDEX(Draft!$D:$D,BI11))</f>
      </c>
      <c r="BL11" t="str">
        <f>TRIM(C11)&amp;" "&amp;TRIM(B11)&amp;" ("&amp;TRIM(D11)&amp;")"</f>
        <v>Ryan Sweeney (CHA)</v>
      </c>
    </row>
    <row r="12" spans="1:64" ht="12.75">
      <c r="A12" t="s">
        <v>233</v>
      </c>
      <c r="B12" t="s">
        <v>284</v>
      </c>
      <c r="C12" t="s">
        <v>237</v>
      </c>
      <c r="D12" t="s">
        <v>241</v>
      </c>
      <c r="E12" t="s">
        <v>315</v>
      </c>
      <c r="G12" t="s">
        <v>234</v>
      </c>
      <c r="H12">
        <v>25</v>
      </c>
      <c r="I12" t="s">
        <v>81</v>
      </c>
      <c r="J12">
        <v>0</v>
      </c>
      <c r="K12">
        <v>0</v>
      </c>
      <c r="L12">
        <v>0</v>
      </c>
      <c r="M12">
        <v>0</v>
      </c>
      <c r="N12">
        <v>0</v>
      </c>
      <c r="O12">
        <v>134</v>
      </c>
      <c r="P12">
        <v>0</v>
      </c>
      <c r="Q12">
        <v>250</v>
      </c>
      <c r="R12">
        <v>63</v>
      </c>
      <c r="S12">
        <v>0.252</v>
      </c>
      <c r="T12">
        <v>7</v>
      </c>
      <c r="U12">
        <v>25</v>
      </c>
      <c r="V12">
        <v>34</v>
      </c>
      <c r="W12">
        <v>5</v>
      </c>
      <c r="X12" t="s">
        <v>63</v>
      </c>
      <c r="Y12" t="s">
        <v>63</v>
      </c>
      <c r="AS12">
        <v>-12.187093760301765</v>
      </c>
      <c r="AT12">
        <f>AS12*(1+Inflation)</f>
        <v>-15.843221888392296</v>
      </c>
      <c r="AU12" t="str">
        <f>IF(BE12&lt;&gt;"","Y","N")</f>
        <v>N</v>
      </c>
      <c r="AV12" t="str">
        <f>IF(J12&gt;=MinGamesC,"Y","N")</f>
        <v>N</v>
      </c>
      <c r="AW12" t="str">
        <f>IF(K12&gt;=MinGames1B,"Y","N")</f>
        <v>N</v>
      </c>
      <c r="AX12" t="str">
        <f>IF(L12&gt;=MinGames2B,"Y","N")</f>
        <v>N</v>
      </c>
      <c r="AY12" t="str">
        <f>IF(M12&gt;=MinGames3B,"Y","N")</f>
        <v>N</v>
      </c>
      <c r="AZ12" t="str">
        <f>IF(N12&gt;=MinGamesSS,"Y","N")</f>
        <v>N</v>
      </c>
      <c r="BA12" t="str">
        <f>IF(O12&gt;=MinGamesOF,"Y","N")</f>
        <v>Y</v>
      </c>
      <c r="BB12" t="str">
        <f>IF(P12&gt;=MinGamesDH,"Y","N")</f>
        <v>N</v>
      </c>
      <c r="BC12" t="str">
        <f>IF(AW12="Y","Y",IF(AY12="Y","Y","N"))</f>
        <v>N</v>
      </c>
      <c r="BD12" t="str">
        <f>IF(AX12="Y","Y",IF(AZ12="Y","Y","N"))</f>
        <v>N</v>
      </c>
      <c r="BE12">
        <f>IF(OR(X12="SP",X12="RP"),UPPER(X12),"")</f>
      </c>
      <c r="BF12" t="str">
        <f>IF(ISBLANK(D12),"",D12)</f>
        <v>CHA</v>
      </c>
      <c r="BG12">
        <f>IF(ISBLANK(F12),"",F12)</f>
      </c>
      <c r="BH12" t="str">
        <f>IF(ISBLANK(G12),"",G12)</f>
        <v>High</v>
      </c>
      <c r="BI12" t="e">
        <f>MATCH($A12,Draft!$A$1:$A$1001,0)</f>
        <v>#N/A</v>
      </c>
      <c r="BJ12">
        <f>IF(ISNA(BI12),"",IF(ISBLANK(INDEX(Draft!$C:$C,BI12)),"",INDEX(Draft!$C:$C,BI12)))</f>
      </c>
      <c r="BK12">
        <f>IF(BJ12="","",INDEX(Draft!$D:$D,BI12))</f>
      </c>
      <c r="BL12" t="str">
        <f>TRIM(C12)&amp;" "&amp;TRIM(B12)&amp;" ("&amp;TRIM(D12)&amp;")"</f>
        <v>Brian Anderson (CHA)</v>
      </c>
    </row>
    <row r="13" spans="1:64" ht="12.75">
      <c r="A13" t="s">
        <v>151</v>
      </c>
      <c r="B13" t="s">
        <v>280</v>
      </c>
      <c r="C13" t="s">
        <v>281</v>
      </c>
      <c r="D13" t="s">
        <v>241</v>
      </c>
      <c r="E13" t="s">
        <v>315</v>
      </c>
      <c r="G13" t="s">
        <v>235</v>
      </c>
      <c r="H13">
        <v>28</v>
      </c>
      <c r="I13" t="s">
        <v>40</v>
      </c>
      <c r="J13" t="s">
        <v>63</v>
      </c>
      <c r="K13" t="s">
        <v>63</v>
      </c>
      <c r="L13" t="s">
        <v>63</v>
      </c>
      <c r="M13" t="s">
        <v>63</v>
      </c>
      <c r="N13" t="s">
        <v>63</v>
      </c>
      <c r="O13" t="s">
        <v>63</v>
      </c>
      <c r="P13" t="s">
        <v>63</v>
      </c>
      <c r="X13" t="s">
        <v>62</v>
      </c>
      <c r="Y13" t="s">
        <v>63</v>
      </c>
      <c r="Z13">
        <v>13</v>
      </c>
      <c r="AA13">
        <v>221</v>
      </c>
      <c r="AB13">
        <v>120.32222222222224</v>
      </c>
      <c r="AC13">
        <v>245.55555555555557</v>
      </c>
      <c r="AD13">
        <v>49.111111111111114</v>
      </c>
      <c r="AE13">
        <v>4</v>
      </c>
      <c r="AF13">
        <v>6</v>
      </c>
      <c r="AG13">
        <v>29.46666666666667</v>
      </c>
      <c r="AH13">
        <v>0</v>
      </c>
      <c r="AI13">
        <v>928.2</v>
      </c>
      <c r="AJ13">
        <v>24.555555555555557</v>
      </c>
      <c r="AK13">
        <v>4.3852802253376115</v>
      </c>
      <c r="AL13">
        <v>-0.09632005633440288</v>
      </c>
      <c r="AM13">
        <v>4.3852802253376115</v>
      </c>
      <c r="AN13">
        <v>1.3333333333333335</v>
      </c>
      <c r="AO13">
        <v>300.6666666666667</v>
      </c>
      <c r="AP13">
        <v>404.7151111111112</v>
      </c>
      <c r="AQ13">
        <v>131.09711636221442</v>
      </c>
      <c r="AR13">
        <v>107.68299219995691</v>
      </c>
      <c r="AS13">
        <v>-0.8777351853119867</v>
      </c>
      <c r="AT13">
        <f>AS13*(1+Inflation)</f>
        <v>-1.1410557409055828</v>
      </c>
      <c r="AU13" t="str">
        <f>IF(BE13&lt;&gt;"","Y","N")</f>
        <v>Y</v>
      </c>
      <c r="AV13" t="str">
        <f>IF(J13&gt;=MinGamesC,"Y","N")</f>
        <v>Y</v>
      </c>
      <c r="AW13" t="str">
        <f>IF(K13&gt;=MinGames1B,"Y","N")</f>
        <v>Y</v>
      </c>
      <c r="AX13" t="str">
        <f>IF(L13&gt;=MinGames2B,"Y","N")</f>
        <v>Y</v>
      </c>
      <c r="AY13" t="str">
        <f>IF(M13&gt;=MinGames3B,"Y","N")</f>
        <v>Y</v>
      </c>
      <c r="AZ13" t="str">
        <f>IF(N13&gt;=MinGamesSS,"Y","N")</f>
        <v>Y</v>
      </c>
      <c r="BA13" t="str">
        <f>IF(O13&gt;=MinGamesOF,"Y","N")</f>
        <v>Y</v>
      </c>
      <c r="BB13" t="str">
        <f>IF(P13&gt;=MinGamesDH,"Y","N")</f>
        <v>Y</v>
      </c>
      <c r="BC13" t="str">
        <f>IF(AW13="Y","Y",IF(AY13="Y","Y","N"))</f>
        <v>Y</v>
      </c>
      <c r="BD13" t="str">
        <f>IF(AX13="Y","Y",IF(AZ13="Y","Y","N"))</f>
        <v>Y</v>
      </c>
      <c r="BE13" t="str">
        <f>IF(OR(X13="SP",X13="RP"),UPPER(X13),"")</f>
        <v>SP</v>
      </c>
      <c r="BF13" t="str">
        <f>IF(ISBLANK(D13),"",D13)</f>
        <v>CHA</v>
      </c>
      <c r="BG13">
        <f>IF(ISBLANK(F13),"",F13)</f>
      </c>
      <c r="BH13" t="str">
        <f>IF(ISBLANK(G13),"",G13)</f>
        <v>Low</v>
      </c>
      <c r="BI13" t="e">
        <f>MATCH($A13,Draft!$A$1:$A$1001,0)</f>
        <v>#N/A</v>
      </c>
      <c r="BJ13">
        <f>IF(ISNA(BI13),"",IF(ISBLANK(INDEX(Draft!$C:$C,BI13)),"",INDEX(Draft!$C:$C,BI13)))</f>
      </c>
      <c r="BK13">
        <f>IF(BJ13="","",INDEX(Draft!$D:$D,BI13))</f>
      </c>
      <c r="BL13" t="str">
        <f>TRIM(C13)&amp;" "&amp;TRIM(B13)&amp;" ("&amp;TRIM(D13)&amp;")"</f>
        <v>Mark Buehrle (CHA)</v>
      </c>
    </row>
    <row r="14" spans="1:64" ht="12.75">
      <c r="A14" t="s">
        <v>173</v>
      </c>
      <c r="B14" t="s">
        <v>75</v>
      </c>
      <c r="C14" t="s">
        <v>139</v>
      </c>
      <c r="D14" t="s">
        <v>241</v>
      </c>
      <c r="E14" t="s">
        <v>315</v>
      </c>
      <c r="G14" t="s">
        <v>235</v>
      </c>
      <c r="H14">
        <v>27</v>
      </c>
      <c r="I14" t="s">
        <v>42</v>
      </c>
      <c r="J14" t="s">
        <v>63</v>
      </c>
      <c r="K14" t="s">
        <v>63</v>
      </c>
      <c r="L14" t="s">
        <v>63</v>
      </c>
      <c r="M14" t="s">
        <v>63</v>
      </c>
      <c r="N14" t="s">
        <v>63</v>
      </c>
      <c r="O14" t="s">
        <v>63</v>
      </c>
      <c r="P14" t="s">
        <v>63</v>
      </c>
      <c r="X14" t="s">
        <v>62</v>
      </c>
      <c r="Y14" t="s">
        <v>63</v>
      </c>
      <c r="Z14">
        <v>12</v>
      </c>
      <c r="AA14">
        <v>212</v>
      </c>
      <c r="AB14">
        <v>111.18222222222222</v>
      </c>
      <c r="AC14">
        <v>237.91111111111113</v>
      </c>
      <c r="AD14">
        <v>43.57777777777778</v>
      </c>
      <c r="AE14">
        <v>3</v>
      </c>
      <c r="AF14">
        <v>5</v>
      </c>
      <c r="AG14">
        <v>29.444444444444446</v>
      </c>
      <c r="AH14">
        <v>0</v>
      </c>
      <c r="AI14">
        <v>902.9080000000001</v>
      </c>
      <c r="AJ14">
        <v>23.555555555555557</v>
      </c>
      <c r="AK14">
        <v>4.332242172654173</v>
      </c>
      <c r="AL14">
        <v>-0.08306054316354317</v>
      </c>
      <c r="AM14">
        <v>4.332242172654173</v>
      </c>
      <c r="AN14">
        <v>1.327777777777778</v>
      </c>
      <c r="AO14">
        <v>286.48888888888894</v>
      </c>
      <c r="AP14">
        <v>391.97144444444444</v>
      </c>
      <c r="AQ14">
        <v>124.3708811917291</v>
      </c>
      <c r="AR14">
        <v>102.04837117807607</v>
      </c>
      <c r="AS14">
        <v>-1.3370771075633536</v>
      </c>
      <c r="AT14">
        <f>AS14*(1+Inflation)</f>
        <v>-1.7382002398323597</v>
      </c>
      <c r="AU14" t="str">
        <f>IF(BE14&lt;&gt;"","Y","N")</f>
        <v>Y</v>
      </c>
      <c r="AV14" t="str">
        <f>IF(J14&gt;=MinGamesC,"Y","N")</f>
        <v>Y</v>
      </c>
      <c r="AW14" t="str">
        <f>IF(K14&gt;=MinGames1B,"Y","N")</f>
        <v>Y</v>
      </c>
      <c r="AX14" t="str">
        <f>IF(L14&gt;=MinGames2B,"Y","N")</f>
        <v>Y</v>
      </c>
      <c r="AY14" t="str">
        <f>IF(M14&gt;=MinGames3B,"Y","N")</f>
        <v>Y</v>
      </c>
      <c r="AZ14" t="str">
        <f>IF(N14&gt;=MinGamesSS,"Y","N")</f>
        <v>Y</v>
      </c>
      <c r="BA14" t="str">
        <f>IF(O14&gt;=MinGamesOF,"Y","N")</f>
        <v>Y</v>
      </c>
      <c r="BB14" t="str">
        <f>IF(P14&gt;=MinGamesDH,"Y","N")</f>
        <v>Y</v>
      </c>
      <c r="BC14" t="str">
        <f>IF(AW14="Y","Y",IF(AY14="Y","Y","N"))</f>
        <v>Y</v>
      </c>
      <c r="BD14" t="str">
        <f>IF(AX14="Y","Y",IF(AZ14="Y","Y","N"))</f>
        <v>Y</v>
      </c>
      <c r="BE14" t="str">
        <f>IF(OR(X14="SP",X14="RP"),UPPER(X14),"")</f>
        <v>SP</v>
      </c>
      <c r="BF14" t="str">
        <f>IF(ISBLANK(D14),"",D14)</f>
        <v>CHA</v>
      </c>
      <c r="BG14">
        <f>IF(ISBLANK(F14),"",F14)</f>
      </c>
      <c r="BH14" t="str">
        <f>IF(ISBLANK(G14),"",G14)</f>
        <v>Low</v>
      </c>
      <c r="BI14" t="e">
        <f>MATCH($A14,Draft!$A$1:$A$1001,0)</f>
        <v>#N/A</v>
      </c>
      <c r="BJ14">
        <f>IF(ISNA(BI14),"",IF(ISBLANK(INDEX(Draft!$C:$C,BI14)),"",INDEX(Draft!$C:$C,BI14)))</f>
      </c>
      <c r="BK14">
        <f>IF(BJ14="","",INDEX(Draft!$D:$D,BI14))</f>
      </c>
      <c r="BL14" t="str">
        <f>TRIM(C14)&amp;" "&amp;TRIM(B14)&amp;" ("&amp;TRIM(D14)&amp;")"</f>
        <v>Jon Garland (CHA)</v>
      </c>
    </row>
    <row r="15" spans="1:64" ht="12.75">
      <c r="A15" t="s">
        <v>175</v>
      </c>
      <c r="B15" t="s">
        <v>209</v>
      </c>
      <c r="C15" t="s">
        <v>210</v>
      </c>
      <c r="D15" t="s">
        <v>241</v>
      </c>
      <c r="E15" t="s">
        <v>315</v>
      </c>
      <c r="F15" t="s">
        <v>214</v>
      </c>
      <c r="G15" t="s">
        <v>236</v>
      </c>
      <c r="H15">
        <v>30</v>
      </c>
      <c r="I15" t="s">
        <v>10</v>
      </c>
      <c r="J15" t="s">
        <v>63</v>
      </c>
      <c r="K15" t="s">
        <v>63</v>
      </c>
      <c r="L15" t="s">
        <v>63</v>
      </c>
      <c r="M15" t="s">
        <v>63</v>
      </c>
      <c r="N15" t="s">
        <v>63</v>
      </c>
      <c r="O15" t="s">
        <v>63</v>
      </c>
      <c r="P15" t="s">
        <v>63</v>
      </c>
      <c r="X15" t="s">
        <v>62</v>
      </c>
      <c r="Y15" t="s">
        <v>63</v>
      </c>
      <c r="Z15">
        <v>13</v>
      </c>
      <c r="AA15">
        <v>208</v>
      </c>
      <c r="AB15">
        <v>187.2</v>
      </c>
      <c r="AC15">
        <v>202.22222222222223</v>
      </c>
      <c r="AD15">
        <v>54.31111111111111</v>
      </c>
      <c r="AE15">
        <v>3</v>
      </c>
      <c r="AF15">
        <v>10</v>
      </c>
      <c r="AG15">
        <v>28.88888888888889</v>
      </c>
      <c r="AH15">
        <v>0</v>
      </c>
      <c r="AI15">
        <v>894.4</v>
      </c>
      <c r="AJ15">
        <v>23.11111111111111</v>
      </c>
      <c r="AK15">
        <v>3.705230773531031</v>
      </c>
      <c r="AL15">
        <v>0.07369230661724224</v>
      </c>
      <c r="AM15">
        <v>3.778923080148273</v>
      </c>
      <c r="AN15">
        <v>1.2333333333333334</v>
      </c>
      <c r="AO15">
        <v>266.53333333333336</v>
      </c>
      <c r="AP15">
        <v>354.71200000000005</v>
      </c>
      <c r="AQ15">
        <v>105.70502206320815</v>
      </c>
      <c r="AR15">
        <v>87.33511118564898</v>
      </c>
      <c r="AS15">
        <v>10.193265156384395</v>
      </c>
      <c r="AT15">
        <f>AS15*(1+Inflation)</f>
        <v>13.251244703299715</v>
      </c>
      <c r="AU15" t="str">
        <f>IF(BE15&lt;&gt;"","Y","N")</f>
        <v>Y</v>
      </c>
      <c r="AV15" t="str">
        <f>IF(J15&gt;=MinGamesC,"Y","N")</f>
        <v>Y</v>
      </c>
      <c r="AW15" t="str">
        <f>IF(K15&gt;=MinGames1B,"Y","N")</f>
        <v>Y</v>
      </c>
      <c r="AX15" t="str">
        <f>IF(L15&gt;=MinGames2B,"Y","N")</f>
        <v>Y</v>
      </c>
      <c r="AY15" t="str">
        <f>IF(M15&gt;=MinGames3B,"Y","N")</f>
        <v>Y</v>
      </c>
      <c r="AZ15" t="str">
        <f>IF(N15&gt;=MinGamesSS,"Y","N")</f>
        <v>Y</v>
      </c>
      <c r="BA15" t="str">
        <f>IF(O15&gt;=MinGamesOF,"Y","N")</f>
        <v>Y</v>
      </c>
      <c r="BB15" t="str">
        <f>IF(P15&gt;=MinGamesDH,"Y","N")</f>
        <v>Y</v>
      </c>
      <c r="BC15" t="str">
        <f>IF(AW15="Y","Y",IF(AY15="Y","Y","N"))</f>
        <v>Y</v>
      </c>
      <c r="BD15" t="str">
        <f>IF(AX15="Y","Y",IF(AZ15="Y","Y","N"))</f>
        <v>Y</v>
      </c>
      <c r="BE15" t="str">
        <f>IF(OR(X15="SP",X15="RP"),UPPER(X15),"")</f>
        <v>SP</v>
      </c>
      <c r="BF15" t="str">
        <f>IF(ISBLANK(D15),"",D15)</f>
        <v>CHA</v>
      </c>
      <c r="BG15" t="str">
        <f>IF(ISBLANK(F15),"",F15)</f>
        <v>Yes</v>
      </c>
      <c r="BH15" t="str">
        <f>IF(ISBLANK(G15),"",G15)</f>
        <v>Med</v>
      </c>
      <c r="BI15" t="e">
        <f>MATCH($A15,Draft!$A$1:$A$1001,0)</f>
        <v>#N/A</v>
      </c>
      <c r="BJ15">
        <f>IF(ISNA(BI15),"",IF(ISBLANK(INDEX(Draft!$C:$C,BI15)),"",INDEX(Draft!$C:$C,BI15)))</f>
      </c>
      <c r="BK15">
        <f>IF(BJ15="","",INDEX(Draft!$D:$D,BI15))</f>
      </c>
      <c r="BL15" t="str">
        <f>TRIM(C15)&amp;" "&amp;TRIM(B15)&amp;" ("&amp;TRIM(D15)&amp;")"</f>
        <v>Javier Vazquez (CHA)</v>
      </c>
    </row>
    <row r="16" spans="1:64" ht="12.75">
      <c r="A16" t="s">
        <v>176</v>
      </c>
      <c r="B16" t="s">
        <v>282</v>
      </c>
      <c r="C16" t="s">
        <v>65</v>
      </c>
      <c r="D16" t="s">
        <v>241</v>
      </c>
      <c r="E16" t="s">
        <v>315</v>
      </c>
      <c r="G16" t="s">
        <v>236</v>
      </c>
      <c r="H16">
        <v>35</v>
      </c>
      <c r="I16" t="s">
        <v>128</v>
      </c>
      <c r="J16" t="s">
        <v>63</v>
      </c>
      <c r="K16" t="s">
        <v>63</v>
      </c>
      <c r="L16" t="s">
        <v>63</v>
      </c>
      <c r="M16" t="s">
        <v>63</v>
      </c>
      <c r="N16" t="s">
        <v>63</v>
      </c>
      <c r="O16" t="s">
        <v>63</v>
      </c>
      <c r="P16" t="s">
        <v>63</v>
      </c>
      <c r="X16" t="s">
        <v>62</v>
      </c>
      <c r="Y16" t="s">
        <v>63</v>
      </c>
      <c r="Z16">
        <v>12</v>
      </c>
      <c r="AA16">
        <v>200</v>
      </c>
      <c r="AB16">
        <v>137.77777777777777</v>
      </c>
      <c r="AC16">
        <v>200</v>
      </c>
      <c r="AD16">
        <v>58.888888888888886</v>
      </c>
      <c r="AE16">
        <v>3</v>
      </c>
      <c r="AF16">
        <v>9</v>
      </c>
      <c r="AG16">
        <v>25.555555555555554</v>
      </c>
      <c r="AH16">
        <v>0</v>
      </c>
      <c r="AI16">
        <v>850</v>
      </c>
      <c r="AJ16">
        <v>22.22222222222222</v>
      </c>
      <c r="AK16">
        <v>4.009004945424836</v>
      </c>
      <c r="AL16">
        <v>-0.002251236356209052</v>
      </c>
      <c r="AM16">
        <v>4.009004945424836</v>
      </c>
      <c r="AN16">
        <v>1.2944444444444445</v>
      </c>
      <c r="AO16">
        <v>267.8888888888889</v>
      </c>
      <c r="AP16">
        <v>346.24333333333334</v>
      </c>
      <c r="AQ16">
        <v>109.12322570806103</v>
      </c>
      <c r="AR16">
        <v>89.08899878721859</v>
      </c>
      <c r="AS16">
        <v>3.334093278610286</v>
      </c>
      <c r="AT16">
        <f>AS16*(1+Inflation)</f>
        <v>4.334321262193372</v>
      </c>
      <c r="AU16" t="str">
        <f>IF(BE16&lt;&gt;"","Y","N")</f>
        <v>Y</v>
      </c>
      <c r="AV16" t="str">
        <f>IF(J16&gt;=MinGamesC,"Y","N")</f>
        <v>Y</v>
      </c>
      <c r="AW16" t="str">
        <f>IF(K16&gt;=MinGames1B,"Y","N")</f>
        <v>Y</v>
      </c>
      <c r="AX16" t="str">
        <f>IF(L16&gt;=MinGames2B,"Y","N")</f>
        <v>Y</v>
      </c>
      <c r="AY16" t="str">
        <f>IF(M16&gt;=MinGames3B,"Y","N")</f>
        <v>Y</v>
      </c>
      <c r="AZ16" t="str">
        <f>IF(N16&gt;=MinGamesSS,"Y","N")</f>
        <v>Y</v>
      </c>
      <c r="BA16" t="str">
        <f>IF(O16&gt;=MinGamesOF,"Y","N")</f>
        <v>Y</v>
      </c>
      <c r="BB16" t="str">
        <f>IF(P16&gt;=MinGamesDH,"Y","N")</f>
        <v>Y</v>
      </c>
      <c r="BC16" t="str">
        <f>IF(AW16="Y","Y",IF(AY16="Y","Y","N"))</f>
        <v>Y</v>
      </c>
      <c r="BD16" t="str">
        <f>IF(AX16="Y","Y",IF(AZ16="Y","Y","N"))</f>
        <v>Y</v>
      </c>
      <c r="BE16" t="str">
        <f>IF(OR(X16="SP",X16="RP"),UPPER(X16),"")</f>
        <v>SP</v>
      </c>
      <c r="BF16" t="str">
        <f>IF(ISBLANK(D16),"",D16)</f>
        <v>CHA</v>
      </c>
      <c r="BG16">
        <f>IF(ISBLANK(F16),"",F16)</f>
      </c>
      <c r="BH16" t="str">
        <f>IF(ISBLANK(G16),"",G16)</f>
        <v>Med</v>
      </c>
      <c r="BI16" t="e">
        <f>MATCH($A16,Draft!$A$1:$A$1001,0)</f>
        <v>#N/A</v>
      </c>
      <c r="BJ16">
        <f>IF(ISNA(BI16),"",IF(ISBLANK(INDEX(Draft!$C:$C,BI16)),"",INDEX(Draft!$C:$C,BI16)))</f>
      </c>
      <c r="BK16">
        <f>IF(BJ16="","",INDEX(Draft!$D:$D,BI16))</f>
      </c>
      <c r="BL16" t="str">
        <f>TRIM(C16)&amp;" "&amp;TRIM(B16)&amp;" ("&amp;TRIM(D16)&amp;")"</f>
        <v>Jose Contreras (CHA)</v>
      </c>
    </row>
    <row r="17" spans="1:64" ht="12.75">
      <c r="A17" t="s">
        <v>185</v>
      </c>
      <c r="B17" t="s">
        <v>76</v>
      </c>
      <c r="C17" t="s">
        <v>77</v>
      </c>
      <c r="D17" t="s">
        <v>241</v>
      </c>
      <c r="E17" t="s">
        <v>315</v>
      </c>
      <c r="G17" t="s">
        <v>236</v>
      </c>
      <c r="H17">
        <v>26</v>
      </c>
      <c r="I17" t="s">
        <v>159</v>
      </c>
      <c r="J17" t="s">
        <v>63</v>
      </c>
      <c r="K17" t="s">
        <v>63</v>
      </c>
      <c r="L17" t="s">
        <v>63</v>
      </c>
      <c r="M17" t="s">
        <v>63</v>
      </c>
      <c r="N17" t="s">
        <v>63</v>
      </c>
      <c r="O17" t="s">
        <v>63</v>
      </c>
      <c r="P17" t="s">
        <v>63</v>
      </c>
      <c r="X17" t="s">
        <v>66</v>
      </c>
      <c r="Y17" t="s">
        <v>63</v>
      </c>
      <c r="Z17">
        <v>3</v>
      </c>
      <c r="AA17">
        <v>70</v>
      </c>
      <c r="AB17">
        <v>78.55555555555556</v>
      </c>
      <c r="AC17">
        <v>58.333333333333336</v>
      </c>
      <c r="AD17">
        <v>31.888888888888886</v>
      </c>
      <c r="AE17">
        <v>2</v>
      </c>
      <c r="AF17">
        <v>8</v>
      </c>
      <c r="AG17">
        <v>5.833333333333333</v>
      </c>
      <c r="AH17">
        <v>37</v>
      </c>
      <c r="AI17">
        <v>301.7</v>
      </c>
      <c r="AJ17">
        <v>7.777777777777778</v>
      </c>
      <c r="AK17">
        <v>3.6519370419474826</v>
      </c>
      <c r="AL17">
        <v>0.08701573951312935</v>
      </c>
      <c r="AM17">
        <v>3.738952781460612</v>
      </c>
      <c r="AN17">
        <v>1.288888888888889</v>
      </c>
      <c r="AO17">
        <v>98.22222222222223</v>
      </c>
      <c r="AP17">
        <v>107.87194444444444</v>
      </c>
      <c r="AQ17">
        <v>35.119065624015356</v>
      </c>
      <c r="AR17">
        <v>29.080743855804762</v>
      </c>
      <c r="AS17">
        <v>5.434401116641667</v>
      </c>
      <c r="AT17">
        <f>AS17*(1+Inflation)</f>
        <v>7.064721451634168</v>
      </c>
      <c r="AU17" t="str">
        <f>IF(BE17&lt;&gt;"","Y","N")</f>
        <v>Y</v>
      </c>
      <c r="AV17" t="str">
        <f>IF(J17&gt;=MinGamesC,"Y","N")</f>
        <v>Y</v>
      </c>
      <c r="AW17" t="str">
        <f>IF(K17&gt;=MinGames1B,"Y","N")</f>
        <v>Y</v>
      </c>
      <c r="AX17" t="str">
        <f>IF(L17&gt;=MinGames2B,"Y","N")</f>
        <v>Y</v>
      </c>
      <c r="AY17" t="str">
        <f>IF(M17&gt;=MinGames3B,"Y","N")</f>
        <v>Y</v>
      </c>
      <c r="AZ17" t="str">
        <f>IF(N17&gt;=MinGamesSS,"Y","N")</f>
        <v>Y</v>
      </c>
      <c r="BA17" t="str">
        <f>IF(O17&gt;=MinGamesOF,"Y","N")</f>
        <v>Y</v>
      </c>
      <c r="BB17" t="str">
        <f>IF(P17&gt;=MinGamesDH,"Y","N")</f>
        <v>Y</v>
      </c>
      <c r="BC17" t="str">
        <f>IF(AW17="Y","Y",IF(AY17="Y","Y","N"))</f>
        <v>Y</v>
      </c>
      <c r="BD17" t="str">
        <f>IF(AX17="Y","Y",IF(AZ17="Y","Y","N"))</f>
        <v>Y</v>
      </c>
      <c r="BE17" t="str">
        <f>IF(OR(X17="SP",X17="RP"),UPPER(X17),"")</f>
        <v>RP</v>
      </c>
      <c r="BF17" t="str">
        <f>IF(ISBLANK(D17),"",D17)</f>
        <v>CHA</v>
      </c>
      <c r="BG17">
        <f>IF(ISBLANK(F17),"",F17)</f>
      </c>
      <c r="BH17" t="str">
        <f>IF(ISBLANK(G17),"",G17)</f>
        <v>Med</v>
      </c>
      <c r="BI17" t="e">
        <f>MATCH($A17,Draft!$A$1:$A$1001,0)</f>
        <v>#N/A</v>
      </c>
      <c r="BJ17">
        <f>IF(ISNA(BI17),"",IF(ISBLANK(INDEX(Draft!$C:$C,BI17)),"",INDEX(Draft!$C:$C,BI17)))</f>
      </c>
      <c r="BK17">
        <f>IF(BJ17="","",INDEX(Draft!$D:$D,BI17))</f>
      </c>
      <c r="BL17" t="str">
        <f>TRIM(C17)&amp;" "&amp;TRIM(B17)&amp;" ("&amp;TRIM(D17)&amp;")"</f>
        <v>Bobby Jenks (CHA)</v>
      </c>
    </row>
    <row r="18" spans="1:64" ht="12.75">
      <c r="A18" t="s">
        <v>188</v>
      </c>
      <c r="B18" t="s">
        <v>441</v>
      </c>
      <c r="C18" t="s">
        <v>138</v>
      </c>
      <c r="D18" t="s">
        <v>241</v>
      </c>
      <c r="E18" t="s">
        <v>315</v>
      </c>
      <c r="G18" t="s">
        <v>236</v>
      </c>
      <c r="H18">
        <v>30</v>
      </c>
      <c r="I18" t="s">
        <v>388</v>
      </c>
      <c r="J18" t="s">
        <v>63</v>
      </c>
      <c r="K18" t="s">
        <v>63</v>
      </c>
      <c r="L18" t="s">
        <v>63</v>
      </c>
      <c r="M18" t="s">
        <v>63</v>
      </c>
      <c r="N18" t="s">
        <v>63</v>
      </c>
      <c r="O18" t="s">
        <v>63</v>
      </c>
      <c r="P18" t="s">
        <v>63</v>
      </c>
      <c r="X18" t="s">
        <v>66</v>
      </c>
      <c r="Y18" t="s">
        <v>63</v>
      </c>
      <c r="Z18">
        <v>4</v>
      </c>
      <c r="AA18">
        <v>60</v>
      </c>
      <c r="AB18">
        <v>53.333333333333336</v>
      </c>
      <c r="AC18">
        <v>52.66666666666667</v>
      </c>
      <c r="AD18">
        <v>18.666666666666668</v>
      </c>
      <c r="AE18">
        <v>0</v>
      </c>
      <c r="AF18">
        <v>3</v>
      </c>
      <c r="AG18">
        <v>4.333333333333334</v>
      </c>
      <c r="AH18">
        <v>3</v>
      </c>
      <c r="AI18">
        <v>254.4</v>
      </c>
      <c r="AJ18">
        <v>6.666666666666667</v>
      </c>
      <c r="AK18">
        <v>3.0140446966719083</v>
      </c>
      <c r="AL18">
        <v>0.24648882583202292</v>
      </c>
      <c r="AM18">
        <v>3.2605335225039314</v>
      </c>
      <c r="AN18">
        <v>1.188888888888889</v>
      </c>
      <c r="AO18">
        <v>74.33333333333334</v>
      </c>
      <c r="AP18">
        <v>88.21833333333335</v>
      </c>
      <c r="AQ18">
        <v>25.77658324598184</v>
      </c>
      <c r="AR18">
        <v>21.73689015002621</v>
      </c>
      <c r="AS18">
        <v>-3.9413306039591243</v>
      </c>
      <c r="AT18">
        <f>AS18*(1+Inflation)</f>
        <v>-5.123729785146861</v>
      </c>
      <c r="AU18" t="str">
        <f>IF(BE18&lt;&gt;"","Y","N")</f>
        <v>Y</v>
      </c>
      <c r="AV18" t="str">
        <f>IF(J18&gt;=MinGamesC,"Y","N")</f>
        <v>Y</v>
      </c>
      <c r="AW18" t="str">
        <f>IF(K18&gt;=MinGames1B,"Y","N")</f>
        <v>Y</v>
      </c>
      <c r="AX18" t="str">
        <f>IF(L18&gt;=MinGames2B,"Y","N")</f>
        <v>Y</v>
      </c>
      <c r="AY18" t="str">
        <f>IF(M18&gt;=MinGames3B,"Y","N")</f>
        <v>Y</v>
      </c>
      <c r="AZ18" t="str">
        <f>IF(N18&gt;=MinGamesSS,"Y","N")</f>
        <v>Y</v>
      </c>
      <c r="BA18" t="str">
        <f>IF(O18&gt;=MinGamesOF,"Y","N")</f>
        <v>Y</v>
      </c>
      <c r="BB18" t="str">
        <f>IF(P18&gt;=MinGamesDH,"Y","N")</f>
        <v>Y</v>
      </c>
      <c r="BC18" t="str">
        <f>IF(AW18="Y","Y",IF(AY18="Y","Y","N"))</f>
        <v>Y</v>
      </c>
      <c r="BD18" t="str">
        <f>IF(AX18="Y","Y",IF(AZ18="Y","Y","N"))</f>
        <v>Y</v>
      </c>
      <c r="BE18" t="str">
        <f>IF(OR(X18="SP",X18="RP"),UPPER(X18),"")</f>
        <v>RP</v>
      </c>
      <c r="BF18" t="str">
        <f>IF(ISBLANK(D18),"",D18)</f>
        <v>CHA</v>
      </c>
      <c r="BG18">
        <f>IF(ISBLANK(F18),"",F18)</f>
      </c>
      <c r="BH18" t="str">
        <f>IF(ISBLANK(G18),"",G18)</f>
        <v>Med</v>
      </c>
      <c r="BI18" t="e">
        <f>MATCH($A18,Draft!$A$1:$A$1001,0)</f>
        <v>#N/A</v>
      </c>
      <c r="BJ18">
        <f>IF(ISNA(BI18),"",IF(ISBLANK(INDEX(Draft!$C:$C,BI18)),"",INDEX(Draft!$C:$C,BI18)))</f>
      </c>
      <c r="BK18">
        <f>IF(BJ18="","",INDEX(Draft!$D:$D,BI18))</f>
      </c>
      <c r="BL18" t="str">
        <f>TRIM(C18)&amp;" "&amp;TRIM(B18)&amp;" ("&amp;TRIM(D18)&amp;")"</f>
        <v>Mike MacDougal (CHA)</v>
      </c>
    </row>
    <row r="19" spans="1:64" ht="12.75">
      <c r="A19" t="s">
        <v>447</v>
      </c>
      <c r="B19" t="s">
        <v>70</v>
      </c>
      <c r="C19" t="s">
        <v>71</v>
      </c>
      <c r="D19" t="s">
        <v>241</v>
      </c>
      <c r="E19" t="s">
        <v>315</v>
      </c>
      <c r="G19" t="s">
        <v>234</v>
      </c>
      <c r="H19">
        <v>24</v>
      </c>
      <c r="I19" t="s">
        <v>129</v>
      </c>
      <c r="J19" t="s">
        <v>63</v>
      </c>
      <c r="K19" t="s">
        <v>63</v>
      </c>
      <c r="L19" t="s">
        <v>63</v>
      </c>
      <c r="M19" t="s">
        <v>63</v>
      </c>
      <c r="N19" t="s">
        <v>63</v>
      </c>
      <c r="O19" t="s">
        <v>63</v>
      </c>
      <c r="P19" t="s">
        <v>63</v>
      </c>
      <c r="X19" t="s">
        <v>62</v>
      </c>
      <c r="Y19" t="s">
        <v>63</v>
      </c>
      <c r="Z19">
        <v>8</v>
      </c>
      <c r="AA19">
        <v>175</v>
      </c>
      <c r="AB19">
        <v>116.66666666666666</v>
      </c>
      <c r="AC19">
        <v>194.44444444444443</v>
      </c>
      <c r="AD19">
        <v>70</v>
      </c>
      <c r="AE19">
        <v>5</v>
      </c>
      <c r="AF19">
        <v>10</v>
      </c>
      <c r="AG19">
        <v>23.333333333333332</v>
      </c>
      <c r="AH19">
        <v>0</v>
      </c>
      <c r="AI19">
        <v>761.25</v>
      </c>
      <c r="AJ19">
        <v>19.444444444444443</v>
      </c>
      <c r="AK19">
        <v>5.302443378945448</v>
      </c>
      <c r="AL19">
        <v>-0.3256108447363619</v>
      </c>
      <c r="AM19">
        <v>5.302443378945448</v>
      </c>
      <c r="AN19">
        <v>1.5111111111111113</v>
      </c>
      <c r="AO19">
        <v>274.44444444444446</v>
      </c>
      <c r="AP19">
        <v>339.811111111111</v>
      </c>
      <c r="AQ19">
        <v>122.50807435788276</v>
      </c>
      <c r="AR19">
        <v>103.10306570171704</v>
      </c>
      <c r="AS19">
        <v>-13.901800979182369</v>
      </c>
      <c r="AT19">
        <f>AS19*(1+Inflation)</f>
        <v>-18.07234127293708</v>
      </c>
      <c r="AU19" t="str">
        <f>IF(BE19&lt;&gt;"","Y","N")</f>
        <v>Y</v>
      </c>
      <c r="AV19" t="str">
        <f>IF(J19&gt;=MinGamesC,"Y","N")</f>
        <v>Y</v>
      </c>
      <c r="AW19" t="str">
        <f>IF(K19&gt;=MinGames1B,"Y","N")</f>
        <v>Y</v>
      </c>
      <c r="AX19" t="str">
        <f>IF(L19&gt;=MinGames2B,"Y","N")</f>
        <v>Y</v>
      </c>
      <c r="AY19" t="str">
        <f>IF(M19&gt;=MinGames3B,"Y","N")</f>
        <v>Y</v>
      </c>
      <c r="AZ19" t="str">
        <f>IF(N19&gt;=MinGamesSS,"Y","N")</f>
        <v>Y</v>
      </c>
      <c r="BA19" t="str">
        <f>IF(O19&gt;=MinGamesOF,"Y","N")</f>
        <v>Y</v>
      </c>
      <c r="BB19" t="str">
        <f>IF(P19&gt;=MinGamesDH,"Y","N")</f>
        <v>Y</v>
      </c>
      <c r="BC19" t="str">
        <f>IF(AW19="Y","Y",IF(AY19="Y","Y","N"))</f>
        <v>Y</v>
      </c>
      <c r="BD19" t="str">
        <f>IF(AX19="Y","Y",IF(AZ19="Y","Y","N"))</f>
        <v>Y</v>
      </c>
      <c r="BE19" t="str">
        <f>IF(OR(X19="SP",X19="RP"),UPPER(X19),"")</f>
        <v>SP</v>
      </c>
      <c r="BF19" t="str">
        <f>IF(ISBLANK(D19),"",D19)</f>
        <v>CHA</v>
      </c>
      <c r="BG19">
        <f>IF(ISBLANK(F19),"",F19)</f>
      </c>
      <c r="BH19" t="str">
        <f>IF(ISBLANK(G19),"",G19)</f>
        <v>High</v>
      </c>
      <c r="BI19" t="e">
        <f>MATCH($A19,Draft!$A$1:$A$1001,0)</f>
        <v>#N/A</v>
      </c>
      <c r="BJ19">
        <f>IF(ISNA(BI19),"",IF(ISBLANK(INDEX(Draft!$C:$C,BI19)),"",INDEX(Draft!$C:$C,BI19)))</f>
      </c>
      <c r="BK19">
        <f>IF(BJ19="","",INDEX(Draft!$D:$D,BI19))</f>
      </c>
      <c r="BL19" t="str">
        <f>TRIM(C19)&amp;" "&amp;TRIM(B19)&amp;" ("&amp;TRIM(D19)&amp;")"</f>
        <v>Gavin Floyd (CHA)</v>
      </c>
    </row>
    <row r="20" spans="1:64" ht="12.75">
      <c r="A20" t="s">
        <v>16</v>
      </c>
      <c r="B20" t="s">
        <v>140</v>
      </c>
      <c r="C20" t="s">
        <v>141</v>
      </c>
      <c r="D20" t="s">
        <v>242</v>
      </c>
      <c r="E20" t="s">
        <v>317</v>
      </c>
      <c r="G20" t="s">
        <v>235</v>
      </c>
      <c r="H20">
        <v>31</v>
      </c>
      <c r="I20" t="s">
        <v>171</v>
      </c>
      <c r="J20">
        <v>0</v>
      </c>
      <c r="K20">
        <v>0</v>
      </c>
      <c r="L20">
        <v>0</v>
      </c>
      <c r="M20">
        <v>0</v>
      </c>
      <c r="N20">
        <v>0</v>
      </c>
      <c r="O20">
        <v>158</v>
      </c>
      <c r="P20">
        <v>0</v>
      </c>
      <c r="Q20">
        <v>643</v>
      </c>
      <c r="R20">
        <v>175</v>
      </c>
      <c r="S20">
        <v>0.27216174183514774</v>
      </c>
      <c r="T20">
        <v>45</v>
      </c>
      <c r="U20">
        <v>96</v>
      </c>
      <c r="V20">
        <v>117</v>
      </c>
      <c r="W20">
        <v>34</v>
      </c>
      <c r="X20" t="s">
        <v>63</v>
      </c>
      <c r="Y20" t="s">
        <v>63</v>
      </c>
      <c r="AS20">
        <v>24.81892793164736</v>
      </c>
      <c r="AT20">
        <f>AS20*(1+Inflation)</f>
        <v>32.26460631114157</v>
      </c>
      <c r="AU20" t="str">
        <f>IF(BE20&lt;&gt;"","Y","N")</f>
        <v>N</v>
      </c>
      <c r="AV20" t="str">
        <f>IF(J20&gt;=MinGamesC,"Y","N")</f>
        <v>N</v>
      </c>
      <c r="AW20" t="str">
        <f>IF(K20&gt;=MinGames1B,"Y","N")</f>
        <v>N</v>
      </c>
      <c r="AX20" t="str">
        <f>IF(L20&gt;=MinGames2B,"Y","N")</f>
        <v>N</v>
      </c>
      <c r="AY20" t="str">
        <f>IF(M20&gt;=MinGames3B,"Y","N")</f>
        <v>N</v>
      </c>
      <c r="AZ20" t="str">
        <f>IF(N20&gt;=MinGamesSS,"Y","N")</f>
        <v>N</v>
      </c>
      <c r="BA20" t="str">
        <f>IF(O20&gt;=MinGamesOF,"Y","N")</f>
        <v>Y</v>
      </c>
      <c r="BB20" t="str">
        <f>IF(P20&gt;=MinGamesDH,"Y","N")</f>
        <v>N</v>
      </c>
      <c r="BC20" t="str">
        <f>IF(AW20="Y","Y",IF(AY20="Y","Y","N"))</f>
        <v>N</v>
      </c>
      <c r="BD20" t="str">
        <f>IF(AX20="Y","Y",IF(AZ20="Y","Y","N"))</f>
        <v>N</v>
      </c>
      <c r="BE20">
        <f>IF(OR(X20="SP",X20="RP"),UPPER(X20),"")</f>
      </c>
      <c r="BF20" t="str">
        <f>IF(ISBLANK(D20),"",D20)</f>
        <v>CHN</v>
      </c>
      <c r="BG20">
        <f>IF(ISBLANK(F20),"",F20)</f>
      </c>
      <c r="BH20" t="str">
        <f>IF(ISBLANK(G20),"",G20)</f>
        <v>Low</v>
      </c>
      <c r="BI20" t="e">
        <f>MATCH($A20,Draft!$A$1:$A$1001,0)</f>
        <v>#N/A</v>
      </c>
      <c r="BJ20">
        <f>IF(ISNA(BI20),"",IF(ISBLANK(INDEX(Draft!$C:$C,BI20)),"",INDEX(Draft!$C:$C,BI20)))</f>
      </c>
      <c r="BK20">
        <f>IF(BJ20="","",INDEX(Draft!$D:$D,BI20))</f>
      </c>
      <c r="BL20" t="str">
        <f>TRIM(C20)&amp;" "&amp;TRIM(B20)&amp;" ("&amp;TRIM(D20)&amp;")"</f>
        <v>Alfonso Soriano (CHN)</v>
      </c>
    </row>
    <row r="21" spans="1:64" ht="12.75">
      <c r="A21" t="s">
        <v>17</v>
      </c>
      <c r="B21" t="s">
        <v>221</v>
      </c>
      <c r="C21" t="s">
        <v>230</v>
      </c>
      <c r="D21" t="s">
        <v>242</v>
      </c>
      <c r="E21" t="s">
        <v>317</v>
      </c>
      <c r="F21" t="s">
        <v>214</v>
      </c>
      <c r="G21" t="s">
        <v>236</v>
      </c>
      <c r="H21">
        <v>31</v>
      </c>
      <c r="I21" t="s">
        <v>278</v>
      </c>
      <c r="J21">
        <v>0</v>
      </c>
      <c r="K21">
        <v>47</v>
      </c>
      <c r="L21">
        <v>0</v>
      </c>
      <c r="M21">
        <v>0</v>
      </c>
      <c r="N21">
        <v>0</v>
      </c>
      <c r="O21">
        <v>0</v>
      </c>
      <c r="P21">
        <v>0</v>
      </c>
      <c r="Q21">
        <v>574</v>
      </c>
      <c r="R21">
        <v>164</v>
      </c>
      <c r="S21">
        <v>0.2857142857142857</v>
      </c>
      <c r="T21">
        <v>42</v>
      </c>
      <c r="U21">
        <v>117</v>
      </c>
      <c r="V21">
        <v>106</v>
      </c>
      <c r="W21">
        <v>12</v>
      </c>
      <c r="X21" t="s">
        <v>63</v>
      </c>
      <c r="Y21" t="s">
        <v>63</v>
      </c>
      <c r="AS21">
        <v>22.224005178804575</v>
      </c>
      <c r="AT21">
        <f>AS21*(1+Inflation)</f>
        <v>28.891206732445948</v>
      </c>
      <c r="AU21" t="str">
        <f>IF(BE21&lt;&gt;"","Y","N")</f>
        <v>N</v>
      </c>
      <c r="AV21" t="str">
        <f>IF(J21&gt;=MinGamesC,"Y","N")</f>
        <v>N</v>
      </c>
      <c r="AW21" t="str">
        <f>IF(K21&gt;=MinGames1B,"Y","N")</f>
        <v>Y</v>
      </c>
      <c r="AX21" t="str">
        <f>IF(L21&gt;=MinGames2B,"Y","N")</f>
        <v>N</v>
      </c>
      <c r="AY21" t="str">
        <f>IF(M21&gt;=MinGames3B,"Y","N")</f>
        <v>N</v>
      </c>
      <c r="AZ21" t="str">
        <f>IF(N21&gt;=MinGamesSS,"Y","N")</f>
        <v>N</v>
      </c>
      <c r="BA21" t="str">
        <f>IF(O21&gt;=MinGamesOF,"Y","N")</f>
        <v>N</v>
      </c>
      <c r="BB21" t="str">
        <f>IF(P21&gt;=MinGamesDH,"Y","N")</f>
        <v>N</v>
      </c>
      <c r="BC21" t="str">
        <f>IF(AW21="Y","Y",IF(AY21="Y","Y","N"))</f>
        <v>Y</v>
      </c>
      <c r="BD21" t="str">
        <f>IF(AX21="Y","Y",IF(AZ21="Y","Y","N"))</f>
        <v>N</v>
      </c>
      <c r="BE21">
        <f>IF(OR(X21="SP",X21="RP"),UPPER(X21),"")</f>
      </c>
      <c r="BF21" t="str">
        <f>IF(ISBLANK(D21),"",D21)</f>
        <v>CHN</v>
      </c>
      <c r="BG21" t="str">
        <f>IF(ISBLANK(F21),"",F21)</f>
        <v>Yes</v>
      </c>
      <c r="BH21" t="str">
        <f>IF(ISBLANK(G21),"",G21)</f>
        <v>Med</v>
      </c>
      <c r="BI21" t="e">
        <f>MATCH($A21,Draft!$A$1:$A$1001,0)</f>
        <v>#N/A</v>
      </c>
      <c r="BJ21">
        <f>IF(ISNA(BI21),"",IF(ISBLANK(INDEX(Draft!$C:$C,BI21)),"",INDEX(Draft!$C:$C,BI21)))</f>
      </c>
      <c r="BK21">
        <f>IF(BJ21="","",INDEX(Draft!$D:$D,BI21))</f>
      </c>
      <c r="BL21" t="str">
        <f>TRIM(C21)&amp;" "&amp;TRIM(B21)&amp;" ("&amp;TRIM(D21)&amp;")"</f>
        <v>Derrek Lee (CHN)</v>
      </c>
    </row>
    <row r="22" spans="1:64" ht="12.75">
      <c r="A22" t="s">
        <v>18</v>
      </c>
      <c r="B22" t="s">
        <v>228</v>
      </c>
      <c r="C22" t="s">
        <v>321</v>
      </c>
      <c r="D22" t="s">
        <v>242</v>
      </c>
      <c r="E22" t="s">
        <v>317</v>
      </c>
      <c r="G22" t="s">
        <v>235</v>
      </c>
      <c r="H22">
        <v>29</v>
      </c>
      <c r="I22" t="s">
        <v>14</v>
      </c>
      <c r="J22">
        <v>0</v>
      </c>
      <c r="K22">
        <v>0</v>
      </c>
      <c r="L22">
        <v>0</v>
      </c>
      <c r="M22">
        <v>156</v>
      </c>
      <c r="N22">
        <v>0</v>
      </c>
      <c r="O22">
        <v>0</v>
      </c>
      <c r="P22">
        <v>0</v>
      </c>
      <c r="Q22">
        <v>585</v>
      </c>
      <c r="R22">
        <v>173</v>
      </c>
      <c r="S22">
        <v>0.29572649572649573</v>
      </c>
      <c r="T22">
        <v>38</v>
      </c>
      <c r="U22">
        <v>115</v>
      </c>
      <c r="V22">
        <v>92</v>
      </c>
      <c r="W22">
        <v>1</v>
      </c>
      <c r="X22" t="s">
        <v>63</v>
      </c>
      <c r="Y22" t="s">
        <v>63</v>
      </c>
      <c r="AS22">
        <v>18.389417752583842</v>
      </c>
      <c r="AT22">
        <f>AS22*(1+Inflation)</f>
        <v>23.906243078358997</v>
      </c>
      <c r="AU22" t="str">
        <f>IF(BE22&lt;&gt;"","Y","N")</f>
        <v>N</v>
      </c>
      <c r="AV22" t="str">
        <f>IF(J22&gt;=MinGamesC,"Y","N")</f>
        <v>N</v>
      </c>
      <c r="AW22" t="str">
        <f>IF(K22&gt;=MinGames1B,"Y","N")</f>
        <v>N</v>
      </c>
      <c r="AX22" t="str">
        <f>IF(L22&gt;=MinGames2B,"Y","N")</f>
        <v>N</v>
      </c>
      <c r="AY22" t="str">
        <f>IF(M22&gt;=MinGames3B,"Y","N")</f>
        <v>Y</v>
      </c>
      <c r="AZ22" t="str">
        <f>IF(N22&gt;=MinGamesSS,"Y","N")</f>
        <v>N</v>
      </c>
      <c r="BA22" t="str">
        <f>IF(O22&gt;=MinGamesOF,"Y","N")</f>
        <v>N</v>
      </c>
      <c r="BB22" t="str">
        <f>IF(P22&gt;=MinGamesDH,"Y","N")</f>
        <v>N</v>
      </c>
      <c r="BC22" t="str">
        <f>IF(AW22="Y","Y",IF(AY22="Y","Y","N"))</f>
        <v>Y</v>
      </c>
      <c r="BD22" t="str">
        <f>IF(AX22="Y","Y",IF(AZ22="Y","Y","N"))</f>
        <v>N</v>
      </c>
      <c r="BE22">
        <f>IF(OR(X22="SP",X22="RP"),UPPER(X22),"")</f>
      </c>
      <c r="BF22" t="str">
        <f>IF(ISBLANK(D22),"",D22)</f>
        <v>CHN</v>
      </c>
      <c r="BG22">
        <f>IF(ISBLANK(F22),"",F22)</f>
      </c>
      <c r="BH22" t="str">
        <f>IF(ISBLANK(G22),"",G22)</f>
        <v>Low</v>
      </c>
      <c r="BI22" t="e">
        <f>MATCH($A22,Draft!$A$1:$A$1001,0)</f>
        <v>#N/A</v>
      </c>
      <c r="BJ22">
        <f>IF(ISNA(BI22),"",IF(ISBLANK(INDEX(Draft!$C:$C,BI22)),"",INDEX(Draft!$C:$C,BI22)))</f>
      </c>
      <c r="BK22">
        <f>IF(BJ22="","",INDEX(Draft!$D:$D,BI22))</f>
      </c>
      <c r="BL22" t="str">
        <f>TRIM(C22)&amp;" "&amp;TRIM(B22)&amp;" ("&amp;TRIM(D22)&amp;")"</f>
        <v>Aramis Ramirez (CHN)</v>
      </c>
    </row>
    <row r="23" spans="1:64" ht="12.75">
      <c r="A23" t="s">
        <v>23</v>
      </c>
      <c r="B23" t="s">
        <v>67</v>
      </c>
      <c r="C23" t="s">
        <v>320</v>
      </c>
      <c r="D23" t="s">
        <v>242</v>
      </c>
      <c r="E23" t="s">
        <v>317</v>
      </c>
      <c r="G23" t="s">
        <v>235</v>
      </c>
      <c r="H23">
        <v>30</v>
      </c>
      <c r="I23" t="s">
        <v>219</v>
      </c>
      <c r="J23">
        <v>102</v>
      </c>
      <c r="K23">
        <v>0</v>
      </c>
      <c r="L23">
        <v>0</v>
      </c>
      <c r="M23">
        <v>0</v>
      </c>
      <c r="N23">
        <v>0</v>
      </c>
      <c r="O23">
        <v>0</v>
      </c>
      <c r="P23">
        <v>1</v>
      </c>
      <c r="Q23">
        <v>455</v>
      </c>
      <c r="R23">
        <v>137</v>
      </c>
      <c r="S23">
        <v>0.3010989010989011</v>
      </c>
      <c r="T23">
        <v>20</v>
      </c>
      <c r="U23">
        <v>70</v>
      </c>
      <c r="V23">
        <v>63</v>
      </c>
      <c r="W23">
        <v>1</v>
      </c>
      <c r="X23" t="s">
        <v>63</v>
      </c>
      <c r="Y23" t="s">
        <v>63</v>
      </c>
      <c r="AS23">
        <v>12.677766270206266</v>
      </c>
      <c r="AT23">
        <f>AS23*(1+Inflation)</f>
        <v>16.481096151268147</v>
      </c>
      <c r="AU23" t="str">
        <f>IF(BE23&lt;&gt;"","Y","N")</f>
        <v>N</v>
      </c>
      <c r="AV23" t="str">
        <f>IF(J23&gt;=MinGamesC,"Y","N")</f>
        <v>Y</v>
      </c>
      <c r="AW23" t="str">
        <f>IF(K23&gt;=MinGames1B,"Y","N")</f>
        <v>N</v>
      </c>
      <c r="AX23" t="str">
        <f>IF(L23&gt;=MinGames2B,"Y","N")</f>
        <v>N</v>
      </c>
      <c r="AY23" t="str">
        <f>IF(M23&gt;=MinGames3B,"Y","N")</f>
        <v>N</v>
      </c>
      <c r="AZ23" t="str">
        <f>IF(N23&gt;=MinGamesSS,"Y","N")</f>
        <v>N</v>
      </c>
      <c r="BA23" t="str">
        <f>IF(O23&gt;=MinGamesOF,"Y","N")</f>
        <v>N</v>
      </c>
      <c r="BB23" t="str">
        <f>IF(P23&gt;=MinGamesDH,"Y","N")</f>
        <v>N</v>
      </c>
      <c r="BC23" t="str">
        <f>IF(AW23="Y","Y",IF(AY23="Y","Y","N"))</f>
        <v>N</v>
      </c>
      <c r="BD23" t="str">
        <f>IF(AX23="Y","Y",IF(AZ23="Y","Y","N"))</f>
        <v>N</v>
      </c>
      <c r="BE23">
        <f>IF(OR(X23="SP",X23="RP"),UPPER(X23),"")</f>
      </c>
      <c r="BF23" t="str">
        <f>IF(ISBLANK(D23),"",D23)</f>
        <v>CHN</v>
      </c>
      <c r="BG23">
        <f>IF(ISBLANK(F23),"",F23)</f>
      </c>
      <c r="BH23" t="str">
        <f>IF(ISBLANK(G23),"",G23)</f>
        <v>Low</v>
      </c>
      <c r="BI23" t="e">
        <f>MATCH($A23,Draft!$A$1:$A$1001,0)</f>
        <v>#N/A</v>
      </c>
      <c r="BJ23">
        <f>IF(ISNA(BI23),"",IF(ISBLANK(INDEX(Draft!$C:$C,BI23)),"",INDEX(Draft!$C:$C,BI23)))</f>
      </c>
      <c r="BK23">
        <f>IF(BJ23="","",INDEX(Draft!$D:$D,BI23))</f>
      </c>
      <c r="BL23" t="str">
        <f>TRIM(C23)&amp;" "&amp;TRIM(B23)&amp;" ("&amp;TRIM(D23)&amp;")"</f>
        <v>Michael Barrett (CHN)</v>
      </c>
    </row>
    <row r="24" spans="1:64" ht="12.75">
      <c r="A24" t="s">
        <v>24</v>
      </c>
      <c r="B24" t="s">
        <v>142</v>
      </c>
      <c r="C24" t="s">
        <v>239</v>
      </c>
      <c r="D24" t="s">
        <v>242</v>
      </c>
      <c r="E24" t="s">
        <v>317</v>
      </c>
      <c r="F24" t="s">
        <v>214</v>
      </c>
      <c r="G24" t="s">
        <v>236</v>
      </c>
      <c r="H24">
        <v>25</v>
      </c>
      <c r="I24" t="s">
        <v>108</v>
      </c>
      <c r="J24">
        <v>0</v>
      </c>
      <c r="K24">
        <v>0</v>
      </c>
      <c r="L24">
        <v>0</v>
      </c>
      <c r="M24">
        <v>0</v>
      </c>
      <c r="N24">
        <v>0</v>
      </c>
      <c r="O24">
        <v>133</v>
      </c>
      <c r="P24">
        <v>0</v>
      </c>
      <c r="Q24">
        <v>525</v>
      </c>
      <c r="R24">
        <v>159</v>
      </c>
      <c r="S24">
        <v>0.3028571428571429</v>
      </c>
      <c r="T24">
        <v>18</v>
      </c>
      <c r="U24">
        <v>79</v>
      </c>
      <c r="V24">
        <v>83</v>
      </c>
      <c r="W24">
        <v>6</v>
      </c>
      <c r="X24" t="s">
        <v>63</v>
      </c>
      <c r="Y24" t="s">
        <v>63</v>
      </c>
      <c r="AS24">
        <v>9.615600964492517</v>
      </c>
      <c r="AT24">
        <f>AS24*(1+Inflation)</f>
        <v>12.500281253840273</v>
      </c>
      <c r="AU24" t="str">
        <f>IF(BE24&lt;&gt;"","Y","N")</f>
        <v>N</v>
      </c>
      <c r="AV24" t="str">
        <f>IF(J24&gt;=MinGamesC,"Y","N")</f>
        <v>N</v>
      </c>
      <c r="AW24" t="str">
        <f>IF(K24&gt;=MinGames1B,"Y","N")</f>
        <v>N</v>
      </c>
      <c r="AX24" t="str">
        <f>IF(L24&gt;=MinGames2B,"Y","N")</f>
        <v>N</v>
      </c>
      <c r="AY24" t="str">
        <f>IF(M24&gt;=MinGames3B,"Y","N")</f>
        <v>N</v>
      </c>
      <c r="AZ24" t="str">
        <f>IF(N24&gt;=MinGamesSS,"Y","N")</f>
        <v>N</v>
      </c>
      <c r="BA24" t="str">
        <f>IF(O24&gt;=MinGamesOF,"Y","N")</f>
        <v>Y</v>
      </c>
      <c r="BB24" t="str">
        <f>IF(P24&gt;=MinGamesDH,"Y","N")</f>
        <v>N</v>
      </c>
      <c r="BC24" t="str">
        <f>IF(AW24="Y","Y",IF(AY24="Y","Y","N"))</f>
        <v>N</v>
      </c>
      <c r="BD24" t="str">
        <f>IF(AX24="Y","Y",IF(AZ24="Y","Y","N"))</f>
        <v>N</v>
      </c>
      <c r="BE24">
        <f>IF(OR(X24="SP",X24="RP"),UPPER(X24),"")</f>
      </c>
      <c r="BF24" t="str">
        <f>IF(ISBLANK(D24),"",D24)</f>
        <v>CHN</v>
      </c>
      <c r="BG24" t="str">
        <f>IF(ISBLANK(F24),"",F24)</f>
        <v>Yes</v>
      </c>
      <c r="BH24" t="str">
        <f>IF(ISBLANK(G24),"",G24)</f>
        <v>Med</v>
      </c>
      <c r="BI24" t="e">
        <f>MATCH($A24,Draft!$A$1:$A$1001,0)</f>
        <v>#N/A</v>
      </c>
      <c r="BJ24">
        <f>IF(ISNA(BI24),"",IF(ISBLANK(INDEX(Draft!$C:$C,BI24)),"",INDEX(Draft!$C:$C,BI24)))</f>
      </c>
      <c r="BK24">
        <f>IF(BJ24="","",INDEX(Draft!$D:$D,BI24))</f>
      </c>
      <c r="BL24" t="str">
        <f>TRIM(C24)&amp;" "&amp;TRIM(B24)&amp;" ("&amp;TRIM(D24)&amp;")"</f>
        <v>Matt Murton (CHN)</v>
      </c>
    </row>
    <row r="25" spans="1:64" ht="12.75">
      <c r="A25" t="s">
        <v>27</v>
      </c>
      <c r="B25" t="s">
        <v>436</v>
      </c>
      <c r="C25" t="s">
        <v>132</v>
      </c>
      <c r="D25" t="s">
        <v>242</v>
      </c>
      <c r="E25" t="s">
        <v>317</v>
      </c>
      <c r="G25" t="s">
        <v>235</v>
      </c>
      <c r="H25">
        <v>32</v>
      </c>
      <c r="I25" t="s">
        <v>82</v>
      </c>
      <c r="J25">
        <v>0</v>
      </c>
      <c r="K25">
        <v>0</v>
      </c>
      <c r="L25">
        <v>0</v>
      </c>
      <c r="M25">
        <v>0</v>
      </c>
      <c r="N25">
        <v>0</v>
      </c>
      <c r="O25">
        <v>143</v>
      </c>
      <c r="P25">
        <v>0</v>
      </c>
      <c r="Q25">
        <v>522</v>
      </c>
      <c r="R25">
        <v>140</v>
      </c>
      <c r="S25">
        <v>0.2681992337164751</v>
      </c>
      <c r="T25">
        <v>24</v>
      </c>
      <c r="U25">
        <v>80</v>
      </c>
      <c r="V25">
        <v>72</v>
      </c>
      <c r="W25">
        <v>8</v>
      </c>
      <c r="X25" t="s">
        <v>63</v>
      </c>
      <c r="Y25" t="s">
        <v>63</v>
      </c>
      <c r="AS25">
        <v>5.0134559615375185</v>
      </c>
      <c r="AT25">
        <f>AS25*(1+Inflation)</f>
        <v>6.517492749998774</v>
      </c>
      <c r="AU25" t="str">
        <f>IF(BE25&lt;&gt;"","Y","N")</f>
        <v>N</v>
      </c>
      <c r="AV25" t="str">
        <f>IF(J25&gt;=MinGamesC,"Y","N")</f>
        <v>N</v>
      </c>
      <c r="AW25" t="str">
        <f>IF(K25&gt;=MinGames1B,"Y","N")</f>
        <v>N</v>
      </c>
      <c r="AX25" t="str">
        <f>IF(L25&gt;=MinGames2B,"Y","N")</f>
        <v>N</v>
      </c>
      <c r="AY25" t="str">
        <f>IF(M25&gt;=MinGames3B,"Y","N")</f>
        <v>N</v>
      </c>
      <c r="AZ25" t="str">
        <f>IF(N25&gt;=MinGamesSS,"Y","N")</f>
        <v>N</v>
      </c>
      <c r="BA25" t="str">
        <f>IF(O25&gt;=MinGamesOF,"Y","N")</f>
        <v>Y</v>
      </c>
      <c r="BB25" t="str">
        <f>IF(P25&gt;=MinGamesDH,"Y","N")</f>
        <v>N</v>
      </c>
      <c r="BC25" t="str">
        <f>IF(AW25="Y","Y",IF(AY25="Y","Y","N"))</f>
        <v>N</v>
      </c>
      <c r="BD25" t="str">
        <f>IF(AX25="Y","Y",IF(AZ25="Y","Y","N"))</f>
        <v>N</v>
      </c>
      <c r="BE25">
        <f>IF(OR(X25="SP",X25="RP"),UPPER(X25),"")</f>
      </c>
      <c r="BF25" t="str">
        <f>IF(ISBLANK(D25),"",D25)</f>
        <v>CHN</v>
      </c>
      <c r="BG25">
        <f>IF(ISBLANK(F25),"",F25)</f>
      </c>
      <c r="BH25" t="str">
        <f>IF(ISBLANK(G25),"",G25)</f>
        <v>Low</v>
      </c>
      <c r="BI25" t="e">
        <f>MATCH($A25,Draft!$A$1:$A$1001,0)</f>
        <v>#N/A</v>
      </c>
      <c r="BJ25">
        <f>IF(ISNA(BI25),"",IF(ISBLANK(INDEX(Draft!$C:$C,BI25)),"",INDEX(Draft!$C:$C,BI25)))</f>
      </c>
      <c r="BK25">
        <f>IF(BJ25="","",INDEX(Draft!$D:$D,BI25))</f>
      </c>
      <c r="BL25" t="str">
        <f>TRIM(C25)&amp;" "&amp;TRIM(B25)&amp;" ("&amp;TRIM(D25)&amp;")"</f>
        <v>Jacque Jones (CHN)</v>
      </c>
    </row>
    <row r="26" spans="1:64" ht="12.75">
      <c r="A26" t="s">
        <v>29</v>
      </c>
      <c r="B26" t="s">
        <v>431</v>
      </c>
      <c r="C26" t="s">
        <v>281</v>
      </c>
      <c r="D26" t="s">
        <v>242</v>
      </c>
      <c r="E26" t="s">
        <v>317</v>
      </c>
      <c r="G26" t="s">
        <v>236</v>
      </c>
      <c r="H26">
        <v>32</v>
      </c>
      <c r="I26" t="s">
        <v>131</v>
      </c>
      <c r="J26">
        <v>0</v>
      </c>
      <c r="K26">
        <v>1</v>
      </c>
      <c r="L26">
        <v>26</v>
      </c>
      <c r="M26">
        <v>40</v>
      </c>
      <c r="N26">
        <v>7</v>
      </c>
      <c r="O26">
        <v>64</v>
      </c>
      <c r="P26">
        <v>0</v>
      </c>
      <c r="Q26">
        <v>554</v>
      </c>
      <c r="R26">
        <v>157</v>
      </c>
      <c r="S26">
        <v>0.2833935018050541</v>
      </c>
      <c r="T26">
        <v>15</v>
      </c>
      <c r="U26">
        <v>62</v>
      </c>
      <c r="V26">
        <v>90</v>
      </c>
      <c r="W26">
        <v>4</v>
      </c>
      <c r="X26" t="s">
        <v>63</v>
      </c>
      <c r="Y26" t="s">
        <v>63</v>
      </c>
      <c r="AS26">
        <v>4.459702241404934</v>
      </c>
      <c r="AT26">
        <f>AS26*(1+Inflation)</f>
        <v>5.7976129138264145</v>
      </c>
      <c r="AU26" t="str">
        <f>IF(BE26&lt;&gt;"","Y","N")</f>
        <v>N</v>
      </c>
      <c r="AV26" t="str">
        <f>IF(J26&gt;=MinGamesC,"Y","N")</f>
        <v>N</v>
      </c>
      <c r="AW26" t="str">
        <f>IF(K26&gt;=MinGames1B,"Y","N")</f>
        <v>N</v>
      </c>
      <c r="AX26" t="str">
        <f>IF(L26&gt;=MinGames2B,"Y","N")</f>
        <v>Y</v>
      </c>
      <c r="AY26" t="str">
        <f>IF(M26&gt;=MinGames3B,"Y","N")</f>
        <v>Y</v>
      </c>
      <c r="AZ26" t="str">
        <f>IF(N26&gt;=MinGamesSS,"Y","N")</f>
        <v>N</v>
      </c>
      <c r="BA26" t="str">
        <f>IF(O26&gt;=MinGamesOF,"Y","N")</f>
        <v>Y</v>
      </c>
      <c r="BB26" t="str">
        <f>IF(P26&gt;=MinGamesDH,"Y","N")</f>
        <v>N</v>
      </c>
      <c r="BC26" t="str">
        <f>IF(AW26="Y","Y",IF(AY26="Y","Y","N"))</f>
        <v>Y</v>
      </c>
      <c r="BD26" t="str">
        <f>IF(AX26="Y","Y",IF(AZ26="Y","Y","N"))</f>
        <v>Y</v>
      </c>
      <c r="BE26">
        <f>IF(OR(X26="SP",X26="RP"),UPPER(X26),"")</f>
      </c>
      <c r="BF26" t="str">
        <f>IF(ISBLANK(D26),"",D26)</f>
        <v>CHN</v>
      </c>
      <c r="BG26">
        <f>IF(ISBLANK(F26),"",F26)</f>
      </c>
      <c r="BH26" t="str">
        <f>IF(ISBLANK(G26),"",G26)</f>
        <v>Med</v>
      </c>
      <c r="BI26" t="e">
        <f>MATCH($A26,Draft!$A$1:$A$1001,0)</f>
        <v>#N/A</v>
      </c>
      <c r="BJ26">
        <f>IF(ISNA(BI26),"",IF(ISBLANK(INDEX(Draft!$C:$C,BI26)),"",INDEX(Draft!$C:$C,BI26)))</f>
      </c>
      <c r="BK26">
        <f>IF(BJ26="","",INDEX(Draft!$D:$D,BI26))</f>
      </c>
      <c r="BL26" t="str">
        <f>TRIM(C26)&amp;" "&amp;TRIM(B26)&amp;" ("&amp;TRIM(D26)&amp;")"</f>
        <v>Mark DeRosa (CHN)</v>
      </c>
    </row>
    <row r="27" spans="1:64" ht="12.75">
      <c r="A27" t="s">
        <v>35</v>
      </c>
      <c r="B27" t="s">
        <v>136</v>
      </c>
      <c r="C27" t="s">
        <v>137</v>
      </c>
      <c r="D27" t="s">
        <v>242</v>
      </c>
      <c r="E27" t="s">
        <v>317</v>
      </c>
      <c r="G27" t="s">
        <v>236</v>
      </c>
      <c r="H27">
        <v>27</v>
      </c>
      <c r="I27" t="s">
        <v>83</v>
      </c>
      <c r="J27">
        <v>0</v>
      </c>
      <c r="K27">
        <v>0</v>
      </c>
      <c r="L27">
        <v>1</v>
      </c>
      <c r="M27">
        <v>28</v>
      </c>
      <c r="N27">
        <v>23</v>
      </c>
      <c r="O27">
        <v>0</v>
      </c>
      <c r="P27">
        <v>0</v>
      </c>
      <c r="Q27">
        <v>620</v>
      </c>
      <c r="R27">
        <v>164</v>
      </c>
      <c r="S27">
        <v>0.2645161290322581</v>
      </c>
      <c r="T27">
        <v>4</v>
      </c>
      <c r="U27">
        <v>52</v>
      </c>
      <c r="V27">
        <v>76</v>
      </c>
      <c r="W27">
        <v>15</v>
      </c>
      <c r="X27" t="s">
        <v>63</v>
      </c>
      <c r="Y27" t="s">
        <v>63</v>
      </c>
      <c r="AS27">
        <v>-2.2072465545710758</v>
      </c>
      <c r="AT27">
        <f>AS27*(1+Inflation)</f>
        <v>-2.8694205209423984</v>
      </c>
      <c r="AU27" t="str">
        <f>IF(BE27&lt;&gt;"","Y","N")</f>
        <v>N</v>
      </c>
      <c r="AV27" t="str">
        <f>IF(J27&gt;=MinGamesC,"Y","N")</f>
        <v>N</v>
      </c>
      <c r="AW27" t="str">
        <f>IF(K27&gt;=MinGames1B,"Y","N")</f>
        <v>N</v>
      </c>
      <c r="AX27" t="str">
        <f>IF(L27&gt;=MinGames2B,"Y","N")</f>
        <v>N</v>
      </c>
      <c r="AY27" t="str">
        <f>IF(M27&gt;=MinGames3B,"Y","N")</f>
        <v>Y</v>
      </c>
      <c r="AZ27" t="str">
        <f>IF(N27&gt;=MinGamesSS,"Y","N")</f>
        <v>Y</v>
      </c>
      <c r="BA27" t="str">
        <f>IF(O27&gt;=MinGamesOF,"Y","N")</f>
        <v>N</v>
      </c>
      <c r="BB27" t="str">
        <f>IF(P27&gt;=MinGamesDH,"Y","N")</f>
        <v>N</v>
      </c>
      <c r="BC27" t="str">
        <f>IF(AW27="Y","Y",IF(AY27="Y","Y","N"))</f>
        <v>Y</v>
      </c>
      <c r="BD27" t="str">
        <f>IF(AX27="Y","Y",IF(AZ27="Y","Y","N"))</f>
        <v>Y</v>
      </c>
      <c r="BE27">
        <f>IF(OR(X27="SP",X27="RP"),UPPER(X27),"")</f>
      </c>
      <c r="BF27" t="str">
        <f>IF(ISBLANK(D27),"",D27)</f>
        <v>CHN</v>
      </c>
      <c r="BG27">
        <f>IF(ISBLANK(F27),"",F27)</f>
      </c>
      <c r="BH27" t="str">
        <f>IF(ISBLANK(G27),"",G27)</f>
        <v>Med</v>
      </c>
      <c r="BI27" t="e">
        <f>MATCH($A27,Draft!$A$1:$A$1001,0)</f>
        <v>#N/A</v>
      </c>
      <c r="BJ27">
        <f>IF(ISNA(BI27),"",IF(ISBLANK(INDEX(Draft!$C:$C,BI27)),"",INDEX(Draft!$C:$C,BI27)))</f>
      </c>
      <c r="BK27">
        <f>IF(BJ27="","",INDEX(Draft!$D:$D,BI27))</f>
      </c>
      <c r="BL27" t="str">
        <f>TRIM(C27)&amp;" "&amp;TRIM(B27)&amp;" ("&amp;TRIM(D27)&amp;")"</f>
        <v>Cesar Izturis (CHN)</v>
      </c>
    </row>
    <row r="28" spans="1:64" ht="12.75">
      <c r="A28" t="s">
        <v>153</v>
      </c>
      <c r="B28" t="s">
        <v>380</v>
      </c>
      <c r="C28" t="s">
        <v>381</v>
      </c>
      <c r="D28" t="s">
        <v>242</v>
      </c>
      <c r="E28" t="s">
        <v>317</v>
      </c>
      <c r="G28" t="s">
        <v>235</v>
      </c>
      <c r="H28">
        <v>26</v>
      </c>
      <c r="I28" t="s">
        <v>8</v>
      </c>
      <c r="J28" t="s">
        <v>63</v>
      </c>
      <c r="K28" t="s">
        <v>63</v>
      </c>
      <c r="L28" t="s">
        <v>63</v>
      </c>
      <c r="M28" t="s">
        <v>63</v>
      </c>
      <c r="N28" t="s">
        <v>63</v>
      </c>
      <c r="O28" t="s">
        <v>63</v>
      </c>
      <c r="P28" t="s">
        <v>63</v>
      </c>
      <c r="X28" t="s">
        <v>62</v>
      </c>
      <c r="Y28" t="s">
        <v>63</v>
      </c>
      <c r="Z28">
        <v>14</v>
      </c>
      <c r="AA28">
        <v>218</v>
      </c>
      <c r="AB28">
        <v>208.3111111111111</v>
      </c>
      <c r="AC28">
        <v>174.4</v>
      </c>
      <c r="AD28">
        <v>96.88888888888889</v>
      </c>
      <c r="AE28">
        <v>4</v>
      </c>
      <c r="AF28">
        <v>9</v>
      </c>
      <c r="AG28">
        <v>21.8</v>
      </c>
      <c r="AH28">
        <v>0</v>
      </c>
      <c r="AI28">
        <v>934.13</v>
      </c>
      <c r="AJ28">
        <v>24.22222222222222</v>
      </c>
      <c r="AK28">
        <v>3.2195871314309445</v>
      </c>
      <c r="AL28">
        <v>0.19510321714226386</v>
      </c>
      <c r="AM28">
        <v>3.4146903485732083</v>
      </c>
      <c r="AN28">
        <v>1.2444444444444445</v>
      </c>
      <c r="AO28">
        <v>280.2888888888889</v>
      </c>
      <c r="AP28">
        <v>326.1787777777778</v>
      </c>
      <c r="AQ28">
        <v>97.87105349626833</v>
      </c>
      <c r="AR28">
        <v>82.71138844321771</v>
      </c>
      <c r="AS28">
        <v>14.295093311033401</v>
      </c>
      <c r="AT28">
        <f>AS28*(1+Inflation)</f>
        <v>18.58362130434342</v>
      </c>
      <c r="AU28" t="str">
        <f>IF(BE28&lt;&gt;"","Y","N")</f>
        <v>Y</v>
      </c>
      <c r="AV28" t="str">
        <f>IF(J28&gt;=MinGamesC,"Y","N")</f>
        <v>Y</v>
      </c>
      <c r="AW28" t="str">
        <f>IF(K28&gt;=MinGames1B,"Y","N")</f>
        <v>Y</v>
      </c>
      <c r="AX28" t="str">
        <f>IF(L28&gt;=MinGames2B,"Y","N")</f>
        <v>Y</v>
      </c>
      <c r="AY28" t="str">
        <f>IF(M28&gt;=MinGames3B,"Y","N")</f>
        <v>Y</v>
      </c>
      <c r="AZ28" t="str">
        <f>IF(N28&gt;=MinGamesSS,"Y","N")</f>
        <v>Y</v>
      </c>
      <c r="BA28" t="str">
        <f>IF(O28&gt;=MinGamesOF,"Y","N")</f>
        <v>Y</v>
      </c>
      <c r="BB28" t="str">
        <f>IF(P28&gt;=MinGamesDH,"Y","N")</f>
        <v>Y</v>
      </c>
      <c r="BC28" t="str">
        <f>IF(AW28="Y","Y",IF(AY28="Y","Y","N"))</f>
        <v>Y</v>
      </c>
      <c r="BD28" t="str">
        <f>IF(AX28="Y","Y",IF(AZ28="Y","Y","N"))</f>
        <v>Y</v>
      </c>
      <c r="BE28" t="str">
        <f>IF(OR(X28="SP",X28="RP"),UPPER(X28),"")</f>
        <v>SP</v>
      </c>
      <c r="BF28" t="str">
        <f>IF(ISBLANK(D28),"",D28)</f>
        <v>CHN</v>
      </c>
      <c r="BG28">
        <f>IF(ISBLANK(F28),"",F28)</f>
      </c>
      <c r="BH28" t="str">
        <f>IF(ISBLANK(G28),"",G28)</f>
        <v>Low</v>
      </c>
      <c r="BI28" t="e">
        <f>MATCH($A28,Draft!$A$1:$A$1001,0)</f>
        <v>#N/A</v>
      </c>
      <c r="BJ28">
        <f>IF(ISNA(BI28),"",IF(ISBLANK(INDEX(Draft!$C:$C,BI28)),"",INDEX(Draft!$C:$C,BI28)))</f>
      </c>
      <c r="BK28">
        <f>IF(BJ28="","",INDEX(Draft!$D:$D,BI28))</f>
      </c>
      <c r="BL28" t="str">
        <f>TRIM(C28)&amp;" "&amp;TRIM(B28)&amp;" ("&amp;TRIM(D28)&amp;")"</f>
        <v>Carlos Zambrano (CHN)</v>
      </c>
    </row>
    <row r="29" spans="1:64" ht="12.75">
      <c r="A29" t="s">
        <v>174</v>
      </c>
      <c r="B29" t="s">
        <v>382</v>
      </c>
      <c r="C29" t="s">
        <v>133</v>
      </c>
      <c r="D29" t="s">
        <v>242</v>
      </c>
      <c r="E29" t="s">
        <v>317</v>
      </c>
      <c r="F29" t="s">
        <v>214</v>
      </c>
      <c r="G29" t="s">
        <v>234</v>
      </c>
      <c r="H29">
        <v>27</v>
      </c>
      <c r="I29" t="s">
        <v>9</v>
      </c>
      <c r="J29" t="s">
        <v>63</v>
      </c>
      <c r="K29" t="s">
        <v>63</v>
      </c>
      <c r="L29" t="s">
        <v>63</v>
      </c>
      <c r="M29" t="s">
        <v>63</v>
      </c>
      <c r="N29" t="s">
        <v>63</v>
      </c>
      <c r="O29" t="s">
        <v>63</v>
      </c>
      <c r="P29" t="s">
        <v>63</v>
      </c>
      <c r="X29" t="s">
        <v>62</v>
      </c>
      <c r="Y29" t="s">
        <v>63</v>
      </c>
      <c r="Z29">
        <v>13</v>
      </c>
      <c r="AA29">
        <v>211</v>
      </c>
      <c r="AB29">
        <v>199.27777777777777</v>
      </c>
      <c r="AC29">
        <v>187.55555555555554</v>
      </c>
      <c r="AD29">
        <v>67.98888888888888</v>
      </c>
      <c r="AE29">
        <v>2</v>
      </c>
      <c r="AF29">
        <v>4</v>
      </c>
      <c r="AG29">
        <v>28.13333333333333</v>
      </c>
      <c r="AH29">
        <v>0</v>
      </c>
      <c r="AI29">
        <v>886.2</v>
      </c>
      <c r="AJ29">
        <v>23.444444444444443</v>
      </c>
      <c r="AK29">
        <v>3.4052230552955853</v>
      </c>
      <c r="AL29">
        <v>0.14869423617610367</v>
      </c>
      <c r="AM29">
        <v>3.5539172914716888</v>
      </c>
      <c r="AN29">
        <v>1.211111111111111</v>
      </c>
      <c r="AO29">
        <v>259.5444444444444</v>
      </c>
      <c r="AP29">
        <v>339.4233333333333</v>
      </c>
      <c r="AQ29">
        <v>99.40807998361709</v>
      </c>
      <c r="AR29">
        <v>83.31961650005849</v>
      </c>
      <c r="AS29">
        <v>13.158026152330047</v>
      </c>
      <c r="AT29">
        <f>AS29*(1+Inflation)</f>
        <v>17.10543399802906</v>
      </c>
      <c r="AU29" t="str">
        <f>IF(BE29&lt;&gt;"","Y","N")</f>
        <v>Y</v>
      </c>
      <c r="AV29" t="str">
        <f>IF(J29&gt;=MinGamesC,"Y","N")</f>
        <v>Y</v>
      </c>
      <c r="AW29" t="str">
        <f>IF(K29&gt;=MinGames1B,"Y","N")</f>
        <v>Y</v>
      </c>
      <c r="AX29" t="str">
        <f>IF(L29&gt;=MinGames2B,"Y","N")</f>
        <v>Y</v>
      </c>
      <c r="AY29" t="str">
        <f>IF(M29&gt;=MinGames3B,"Y","N")</f>
        <v>Y</v>
      </c>
      <c r="AZ29" t="str">
        <f>IF(N29&gt;=MinGamesSS,"Y","N")</f>
        <v>Y</v>
      </c>
      <c r="BA29" t="str">
        <f>IF(O29&gt;=MinGamesOF,"Y","N")</f>
        <v>Y</v>
      </c>
      <c r="BB29" t="str">
        <f>IF(P29&gt;=MinGamesDH,"Y","N")</f>
        <v>Y</v>
      </c>
      <c r="BC29" t="str">
        <f>IF(AW29="Y","Y",IF(AY29="Y","Y","N"))</f>
        <v>Y</v>
      </c>
      <c r="BD29" t="str">
        <f>IF(AX29="Y","Y",IF(AZ29="Y","Y","N"))</f>
        <v>Y</v>
      </c>
      <c r="BE29" t="str">
        <f>IF(OR(X29="SP",X29="RP"),UPPER(X29),"")</f>
        <v>SP</v>
      </c>
      <c r="BF29" t="str">
        <f>IF(ISBLANK(D29),"",D29)</f>
        <v>CHN</v>
      </c>
      <c r="BG29" t="str">
        <f>IF(ISBLANK(F29),"",F29)</f>
        <v>Yes</v>
      </c>
      <c r="BH29" t="str">
        <f>IF(ISBLANK(G29),"",G29)</f>
        <v>High</v>
      </c>
      <c r="BI29" t="e">
        <f>MATCH($A29,Draft!$A$1:$A$1001,0)</f>
        <v>#N/A</v>
      </c>
      <c r="BJ29">
        <f>IF(ISNA(BI29),"",IF(ISBLANK(INDEX(Draft!$C:$C,BI29)),"",INDEX(Draft!$C:$C,BI29)))</f>
      </c>
      <c r="BK29">
        <f>IF(BJ29="","",INDEX(Draft!$D:$D,BI29))</f>
      </c>
      <c r="BL29" t="str">
        <f>TRIM(C29)&amp;" "&amp;TRIM(B29)&amp;" ("&amp;TRIM(D29)&amp;")"</f>
        <v>Rich Hill (CHN)</v>
      </c>
    </row>
    <row r="30" spans="1:64" ht="12.75">
      <c r="A30" t="s">
        <v>177</v>
      </c>
      <c r="B30" t="s">
        <v>120</v>
      </c>
      <c r="C30" t="s">
        <v>445</v>
      </c>
      <c r="D30" t="s">
        <v>242</v>
      </c>
      <c r="E30" t="s">
        <v>317</v>
      </c>
      <c r="G30" t="s">
        <v>236</v>
      </c>
      <c r="H30">
        <v>28</v>
      </c>
      <c r="I30" t="s">
        <v>80</v>
      </c>
      <c r="J30" t="s">
        <v>63</v>
      </c>
      <c r="K30" t="s">
        <v>63</v>
      </c>
      <c r="L30" t="s">
        <v>63</v>
      </c>
      <c r="M30" t="s">
        <v>63</v>
      </c>
      <c r="N30" t="s">
        <v>63</v>
      </c>
      <c r="O30" t="s">
        <v>63</v>
      </c>
      <c r="P30" t="s">
        <v>63</v>
      </c>
      <c r="X30" t="s">
        <v>62</v>
      </c>
      <c r="Y30" t="s">
        <v>63</v>
      </c>
      <c r="Z30">
        <v>10</v>
      </c>
      <c r="AA30">
        <v>198</v>
      </c>
      <c r="AB30">
        <v>96.8</v>
      </c>
      <c r="AC30">
        <v>214.5</v>
      </c>
      <c r="AD30">
        <v>72.6</v>
      </c>
      <c r="AE30">
        <v>2</v>
      </c>
      <c r="AF30">
        <v>10</v>
      </c>
      <c r="AG30">
        <v>30.8</v>
      </c>
      <c r="AH30">
        <v>0</v>
      </c>
      <c r="AI30">
        <v>839.52</v>
      </c>
      <c r="AJ30">
        <v>22</v>
      </c>
      <c r="AK30">
        <v>5.2304521266752</v>
      </c>
      <c r="AL30">
        <v>-0.30761303166879994</v>
      </c>
      <c r="AM30">
        <v>5.2304521266752</v>
      </c>
      <c r="AN30">
        <v>1.45</v>
      </c>
      <c r="AO30">
        <v>297.1</v>
      </c>
      <c r="AP30">
        <v>385.3275</v>
      </c>
      <c r="AQ30">
        <v>136.3645895869068</v>
      </c>
      <c r="AR30">
        <v>115.06994678685439</v>
      </c>
      <c r="AS30">
        <v>-12.850590980857149</v>
      </c>
      <c r="AT30">
        <f>AS30*(1+Inflation)</f>
        <v>-16.705768275114295</v>
      </c>
      <c r="AU30" t="str">
        <f>IF(BE30&lt;&gt;"","Y","N")</f>
        <v>Y</v>
      </c>
      <c r="AV30" t="str">
        <f>IF(J30&gt;=MinGamesC,"Y","N")</f>
        <v>Y</v>
      </c>
      <c r="AW30" t="str">
        <f>IF(K30&gt;=MinGames1B,"Y","N")</f>
        <v>Y</v>
      </c>
      <c r="AX30" t="str">
        <f>IF(L30&gt;=MinGames2B,"Y","N")</f>
        <v>Y</v>
      </c>
      <c r="AY30" t="str">
        <f>IF(M30&gt;=MinGames3B,"Y","N")</f>
        <v>Y</v>
      </c>
      <c r="AZ30" t="str">
        <f>IF(N30&gt;=MinGamesSS,"Y","N")</f>
        <v>Y</v>
      </c>
      <c r="BA30" t="str">
        <f>IF(O30&gt;=MinGamesOF,"Y","N")</f>
        <v>Y</v>
      </c>
      <c r="BB30" t="str">
        <f>IF(P30&gt;=MinGamesDH,"Y","N")</f>
        <v>Y</v>
      </c>
      <c r="BC30" t="str">
        <f>IF(AW30="Y","Y",IF(AY30="Y","Y","N"))</f>
        <v>Y</v>
      </c>
      <c r="BD30" t="str">
        <f>IF(AX30="Y","Y",IF(AZ30="Y","Y","N"))</f>
        <v>Y</v>
      </c>
      <c r="BE30" t="str">
        <f>IF(OR(X30="SP",X30="RP"),UPPER(X30),"")</f>
        <v>SP</v>
      </c>
      <c r="BF30" t="str">
        <f>IF(ISBLANK(D30),"",D30)</f>
        <v>CHN</v>
      </c>
      <c r="BG30">
        <f>IF(ISBLANK(F30),"",F30)</f>
      </c>
      <c r="BH30" t="str">
        <f>IF(ISBLANK(G30),"",G30)</f>
        <v>Med</v>
      </c>
      <c r="BI30" t="e">
        <f>MATCH($A30,Draft!$A$1:$A$1001,0)</f>
        <v>#N/A</v>
      </c>
      <c r="BJ30">
        <f>IF(ISNA(BI30),"",IF(ISBLANK(INDEX(Draft!$C:$C,BI30)),"",INDEX(Draft!$C:$C,BI30)))</f>
      </c>
      <c r="BK30">
        <f>IF(BJ30="","",INDEX(Draft!$D:$D,BI30))</f>
      </c>
      <c r="BL30" t="str">
        <f>TRIM(C30)&amp;" "&amp;TRIM(B30)&amp;" ("&amp;TRIM(D30)&amp;")"</f>
        <v>Jason Marquis (CHN)</v>
      </c>
    </row>
    <row r="31" spans="1:64" ht="12.75">
      <c r="A31" t="s">
        <v>178</v>
      </c>
      <c r="B31" t="s">
        <v>433</v>
      </c>
      <c r="C31" t="s">
        <v>434</v>
      </c>
      <c r="D31" t="s">
        <v>242</v>
      </c>
      <c r="E31" t="s">
        <v>317</v>
      </c>
      <c r="G31" t="s">
        <v>236</v>
      </c>
      <c r="H31">
        <v>31</v>
      </c>
      <c r="I31" t="s">
        <v>169</v>
      </c>
      <c r="J31" t="s">
        <v>63</v>
      </c>
      <c r="K31" t="s">
        <v>63</v>
      </c>
      <c r="L31" t="s">
        <v>63</v>
      </c>
      <c r="M31" t="s">
        <v>63</v>
      </c>
      <c r="N31" t="s">
        <v>63</v>
      </c>
      <c r="O31" t="s">
        <v>63</v>
      </c>
      <c r="P31" t="s">
        <v>63</v>
      </c>
      <c r="X31" t="s">
        <v>62</v>
      </c>
      <c r="Y31" t="s">
        <v>63</v>
      </c>
      <c r="Z31">
        <v>12</v>
      </c>
      <c r="AA31">
        <v>195</v>
      </c>
      <c r="AB31">
        <v>179.83333333333337</v>
      </c>
      <c r="AC31">
        <v>190.66666666666669</v>
      </c>
      <c r="AD31">
        <v>75.83333333333334</v>
      </c>
      <c r="AE31">
        <v>3</v>
      </c>
      <c r="AF31">
        <v>5</v>
      </c>
      <c r="AG31">
        <v>25.35</v>
      </c>
      <c r="AH31">
        <v>0</v>
      </c>
      <c r="AI31">
        <v>848.25</v>
      </c>
      <c r="AJ31">
        <v>21.666666666666668</v>
      </c>
      <c r="AK31">
        <v>4.1447903911446655</v>
      </c>
      <c r="AL31">
        <v>-0.03619759778616638</v>
      </c>
      <c r="AM31">
        <v>4.1447903911446655</v>
      </c>
      <c r="AN31">
        <v>1.3666666666666667</v>
      </c>
      <c r="AO31">
        <v>271.5</v>
      </c>
      <c r="AP31">
        <v>341.3050833333334</v>
      </c>
      <c r="AQ31">
        <v>109.24176849395819</v>
      </c>
      <c r="AR31">
        <v>89.80379180813442</v>
      </c>
      <c r="AS31">
        <v>2.3624572116564897</v>
      </c>
      <c r="AT31">
        <f>AS31*(1+Inflation)</f>
        <v>3.0711943751534365</v>
      </c>
      <c r="AU31" t="str">
        <f>IF(BE31&lt;&gt;"","Y","N")</f>
        <v>Y</v>
      </c>
      <c r="AV31" t="str">
        <f>IF(J31&gt;=MinGamesC,"Y","N")</f>
        <v>Y</v>
      </c>
      <c r="AW31" t="str">
        <f>IF(K31&gt;=MinGames1B,"Y","N")</f>
        <v>Y</v>
      </c>
      <c r="AX31" t="str">
        <f>IF(L31&gt;=MinGames2B,"Y","N")</f>
        <v>Y</v>
      </c>
      <c r="AY31" t="str">
        <f>IF(M31&gt;=MinGames3B,"Y","N")</f>
        <v>Y</v>
      </c>
      <c r="AZ31" t="str">
        <f>IF(N31&gt;=MinGamesSS,"Y","N")</f>
        <v>Y</v>
      </c>
      <c r="BA31" t="str">
        <f>IF(O31&gt;=MinGamesOF,"Y","N")</f>
        <v>Y</v>
      </c>
      <c r="BB31" t="str">
        <f>IF(P31&gt;=MinGamesDH,"Y","N")</f>
        <v>Y</v>
      </c>
      <c r="BC31" t="str">
        <f>IF(AW31="Y","Y",IF(AY31="Y","Y","N"))</f>
        <v>Y</v>
      </c>
      <c r="BD31" t="str">
        <f>IF(AX31="Y","Y",IF(AZ31="Y","Y","N"))</f>
        <v>Y</v>
      </c>
      <c r="BE31" t="str">
        <f>IF(OR(X31="SP",X31="RP"),UPPER(X31),"")</f>
        <v>SP</v>
      </c>
      <c r="BF31" t="str">
        <f>IF(ISBLANK(D31),"",D31)</f>
        <v>CHN</v>
      </c>
      <c r="BG31">
        <f>IF(ISBLANK(F31),"",F31)</f>
      </c>
      <c r="BH31" t="str">
        <f>IF(ISBLANK(G31),"",G31)</f>
        <v>Med</v>
      </c>
      <c r="BI31" t="e">
        <f>MATCH($A31,Draft!$A$1:$A$1001,0)</f>
        <v>#N/A</v>
      </c>
      <c r="BJ31">
        <f>IF(ISNA(BI31),"",IF(ISBLANK(INDEX(Draft!$C:$C,BI31)),"",INDEX(Draft!$C:$C,BI31)))</f>
      </c>
      <c r="BK31">
        <f>IF(BJ31="","",INDEX(Draft!$D:$D,BI31))</f>
      </c>
      <c r="BL31" t="str">
        <f>TRIM(C31)&amp;" "&amp;TRIM(B31)&amp;" ("&amp;TRIM(D31)&amp;")"</f>
        <v>Ted Lilly (CHN)</v>
      </c>
    </row>
    <row r="32" spans="1:64" ht="12.75">
      <c r="A32" t="s">
        <v>182</v>
      </c>
      <c r="B32" t="s">
        <v>379</v>
      </c>
      <c r="C32" t="s">
        <v>281</v>
      </c>
      <c r="D32" t="s">
        <v>242</v>
      </c>
      <c r="E32" t="s">
        <v>317</v>
      </c>
      <c r="G32" t="s">
        <v>234</v>
      </c>
      <c r="H32">
        <v>26</v>
      </c>
      <c r="I32" t="s">
        <v>104</v>
      </c>
      <c r="J32" t="s">
        <v>63</v>
      </c>
      <c r="K32" t="s">
        <v>63</v>
      </c>
      <c r="L32" t="s">
        <v>63</v>
      </c>
      <c r="M32" t="s">
        <v>63</v>
      </c>
      <c r="N32" t="s">
        <v>63</v>
      </c>
      <c r="O32" t="s">
        <v>63</v>
      </c>
      <c r="P32" t="s">
        <v>63</v>
      </c>
      <c r="X32" t="s">
        <v>62</v>
      </c>
      <c r="Y32" t="s">
        <v>63</v>
      </c>
      <c r="Z32">
        <v>6</v>
      </c>
      <c r="AA32">
        <v>120</v>
      </c>
      <c r="AB32">
        <v>113.33333333333334</v>
      </c>
      <c r="AC32">
        <v>109.33333333333333</v>
      </c>
      <c r="AD32">
        <v>46.66666666666667</v>
      </c>
      <c r="AE32">
        <v>2</v>
      </c>
      <c r="AF32">
        <v>5</v>
      </c>
      <c r="AG32">
        <v>14.666666666666668</v>
      </c>
      <c r="AH32">
        <v>0</v>
      </c>
      <c r="AI32">
        <v>505.2</v>
      </c>
      <c r="AJ32">
        <v>13.333333333333334</v>
      </c>
      <c r="AK32">
        <v>3.880038687648455</v>
      </c>
      <c r="AL32">
        <v>0.029990328087886264</v>
      </c>
      <c r="AM32">
        <v>3.9100290157363413</v>
      </c>
      <c r="AN32">
        <v>1.3</v>
      </c>
      <c r="AO32">
        <v>161</v>
      </c>
      <c r="AP32">
        <v>198.83333333333334</v>
      </c>
      <c r="AQ32">
        <v>63.36533386117709</v>
      </c>
      <c r="AR32">
        <v>52.13372020981788</v>
      </c>
      <c r="AS32">
        <v>-1.9526661011971254</v>
      </c>
      <c r="AT32">
        <f>AS32*(1+Inflation)</f>
        <v>-2.538465931556263</v>
      </c>
      <c r="AU32" t="str">
        <f>IF(BE32&lt;&gt;"","Y","N")</f>
        <v>Y</v>
      </c>
      <c r="AV32" t="str">
        <f>IF(J32&gt;=MinGamesC,"Y","N")</f>
        <v>Y</v>
      </c>
      <c r="AW32" t="str">
        <f>IF(K32&gt;=MinGames1B,"Y","N")</f>
        <v>Y</v>
      </c>
      <c r="AX32" t="str">
        <f>IF(L32&gt;=MinGames2B,"Y","N")</f>
        <v>Y</v>
      </c>
      <c r="AY32" t="str">
        <f>IF(M32&gt;=MinGames3B,"Y","N")</f>
        <v>Y</v>
      </c>
      <c r="AZ32" t="str">
        <f>IF(N32&gt;=MinGamesSS,"Y","N")</f>
        <v>Y</v>
      </c>
      <c r="BA32" t="str">
        <f>IF(O32&gt;=MinGamesOF,"Y","N")</f>
        <v>Y</v>
      </c>
      <c r="BB32" t="str">
        <f>IF(P32&gt;=MinGamesDH,"Y","N")</f>
        <v>Y</v>
      </c>
      <c r="BC32" t="str">
        <f>IF(AW32="Y","Y",IF(AY32="Y","Y","N"))</f>
        <v>Y</v>
      </c>
      <c r="BD32" t="str">
        <f>IF(AX32="Y","Y",IF(AZ32="Y","Y","N"))</f>
        <v>Y</v>
      </c>
      <c r="BE32" t="str">
        <f>IF(OR(X32="SP",X32="RP"),UPPER(X32),"")</f>
        <v>SP</v>
      </c>
      <c r="BF32" t="str">
        <f>IF(ISBLANK(D32),"",D32)</f>
        <v>CHN</v>
      </c>
      <c r="BG32">
        <f>IF(ISBLANK(F32),"",F32)</f>
      </c>
      <c r="BH32" t="str">
        <f>IF(ISBLANK(G32),"",G32)</f>
        <v>High</v>
      </c>
      <c r="BI32" t="e">
        <f>MATCH($A32,Draft!$A$1:$A$1001,0)</f>
        <v>#N/A</v>
      </c>
      <c r="BJ32">
        <f>IF(ISNA(BI32),"",IF(ISBLANK(INDEX(Draft!$C:$C,BI32)),"",INDEX(Draft!$C:$C,BI32)))</f>
      </c>
      <c r="BK32">
        <f>IF(BJ32="","",INDEX(Draft!$D:$D,BI32))</f>
      </c>
      <c r="BL32" t="str">
        <f>TRIM(C32)&amp;" "&amp;TRIM(B32)&amp;" ("&amp;TRIM(D32)&amp;")"</f>
        <v>Mark Prior (CHN)</v>
      </c>
    </row>
    <row r="33" spans="1:64" ht="12.75">
      <c r="A33" t="s">
        <v>183</v>
      </c>
      <c r="B33" t="s">
        <v>279</v>
      </c>
      <c r="C33" t="s">
        <v>105</v>
      </c>
      <c r="D33" t="s">
        <v>242</v>
      </c>
      <c r="E33" t="s">
        <v>317</v>
      </c>
      <c r="G33" t="s">
        <v>234</v>
      </c>
      <c r="H33">
        <v>30</v>
      </c>
      <c r="I33" t="s">
        <v>106</v>
      </c>
      <c r="J33" t="s">
        <v>63</v>
      </c>
      <c r="K33" t="s">
        <v>63</v>
      </c>
      <c r="L33" t="s">
        <v>63</v>
      </c>
      <c r="M33" t="s">
        <v>63</v>
      </c>
      <c r="N33" t="s">
        <v>63</v>
      </c>
      <c r="O33" t="s">
        <v>63</v>
      </c>
      <c r="P33" t="s">
        <v>63</v>
      </c>
      <c r="X33" t="s">
        <v>62</v>
      </c>
      <c r="Y33" t="s">
        <v>63</v>
      </c>
      <c r="Z33">
        <v>5</v>
      </c>
      <c r="AA33">
        <v>80</v>
      </c>
      <c r="AB33">
        <v>57.77777777777778</v>
      </c>
      <c r="AC33">
        <v>83.55555555555556</v>
      </c>
      <c r="AD33">
        <v>35.55555555555556</v>
      </c>
      <c r="AE33">
        <v>0</v>
      </c>
      <c r="AF33">
        <v>2</v>
      </c>
      <c r="AG33">
        <v>9.866666666666667</v>
      </c>
      <c r="AH33">
        <v>0</v>
      </c>
      <c r="AI33">
        <v>345.6</v>
      </c>
      <c r="AJ33">
        <v>8.88888888888889</v>
      </c>
      <c r="AK33">
        <v>4.898801406571502</v>
      </c>
      <c r="AL33">
        <v>-0.2247003516428756</v>
      </c>
      <c r="AM33">
        <v>4.898801406571502</v>
      </c>
      <c r="AN33">
        <v>1.488888888888889</v>
      </c>
      <c r="AO33">
        <v>121.11111111111111</v>
      </c>
      <c r="AP33">
        <v>148.63600000000002</v>
      </c>
      <c r="AQ33">
        <v>52.08759002057614</v>
      </c>
      <c r="AR33">
        <v>43.544901391746684</v>
      </c>
      <c r="AS33">
        <v>-10.719297039327053</v>
      </c>
      <c r="AT33">
        <f>AS33*(1+Inflation)</f>
        <v>-13.93508615112517</v>
      </c>
      <c r="AU33" t="str">
        <f>IF(BE33&lt;&gt;"","Y","N")</f>
        <v>Y</v>
      </c>
      <c r="AV33" t="str">
        <f>IF(J33&gt;=MinGamesC,"Y","N")</f>
        <v>Y</v>
      </c>
      <c r="AW33" t="str">
        <f>IF(K33&gt;=MinGames1B,"Y","N")</f>
        <v>Y</v>
      </c>
      <c r="AX33" t="str">
        <f>IF(L33&gt;=MinGames2B,"Y","N")</f>
        <v>Y</v>
      </c>
      <c r="AY33" t="str">
        <f>IF(M33&gt;=MinGames3B,"Y","N")</f>
        <v>Y</v>
      </c>
      <c r="AZ33" t="str">
        <f>IF(N33&gt;=MinGamesSS,"Y","N")</f>
        <v>Y</v>
      </c>
      <c r="BA33" t="str">
        <f>IF(O33&gt;=MinGamesOF,"Y","N")</f>
        <v>Y</v>
      </c>
      <c r="BB33" t="str">
        <f>IF(P33&gt;=MinGamesDH,"Y","N")</f>
        <v>Y</v>
      </c>
      <c r="BC33" t="str">
        <f>IF(AW33="Y","Y",IF(AY33="Y","Y","N"))</f>
        <v>Y</v>
      </c>
      <c r="BD33" t="str">
        <f>IF(AX33="Y","Y",IF(AZ33="Y","Y","N"))</f>
        <v>Y</v>
      </c>
      <c r="BE33" t="str">
        <f>IF(OR(X33="SP",X33="RP"),UPPER(X33),"")</f>
        <v>SP</v>
      </c>
      <c r="BF33" t="str">
        <f>IF(ISBLANK(D33),"",D33)</f>
        <v>CHN</v>
      </c>
      <c r="BG33">
        <f>IF(ISBLANK(F33),"",F33)</f>
      </c>
      <c r="BH33" t="str">
        <f>IF(ISBLANK(G33),"",G33)</f>
        <v>High</v>
      </c>
      <c r="BI33" t="e">
        <f>MATCH($A33,Draft!$A$1:$A$1001,0)</f>
        <v>#N/A</v>
      </c>
      <c r="BJ33">
        <f>IF(ISNA(BI33),"",IF(ISBLANK(INDEX(Draft!$C:$C,BI33)),"",INDEX(Draft!$C:$C,BI33)))</f>
      </c>
      <c r="BK33">
        <f>IF(BJ33="","",INDEX(Draft!$D:$D,BI33))</f>
      </c>
      <c r="BL33" t="str">
        <f>TRIM(C33)&amp;" "&amp;TRIM(B33)&amp;" ("&amp;TRIM(D33)&amp;")"</f>
        <v>Wade Miller (CHN)</v>
      </c>
    </row>
    <row r="34" spans="1:64" ht="12.75">
      <c r="A34" t="s">
        <v>184</v>
      </c>
      <c r="B34" t="s">
        <v>395</v>
      </c>
      <c r="C34" t="s">
        <v>222</v>
      </c>
      <c r="D34" t="s">
        <v>242</v>
      </c>
      <c r="E34" t="s">
        <v>317</v>
      </c>
      <c r="G34" t="s">
        <v>235</v>
      </c>
      <c r="H34">
        <v>33</v>
      </c>
      <c r="I34" t="s">
        <v>107</v>
      </c>
      <c r="J34" t="s">
        <v>63</v>
      </c>
      <c r="K34" t="s">
        <v>63</v>
      </c>
      <c r="L34" t="s">
        <v>63</v>
      </c>
      <c r="M34" t="s">
        <v>63</v>
      </c>
      <c r="N34" t="s">
        <v>63</v>
      </c>
      <c r="O34" t="s">
        <v>63</v>
      </c>
      <c r="P34" t="s">
        <v>63</v>
      </c>
      <c r="X34" t="s">
        <v>66</v>
      </c>
      <c r="Y34" t="s">
        <v>63</v>
      </c>
      <c r="Z34">
        <v>5</v>
      </c>
      <c r="AA34">
        <v>74</v>
      </c>
      <c r="AB34">
        <v>67.4222222222222</v>
      </c>
      <c r="AC34">
        <v>68.24444444444444</v>
      </c>
      <c r="AD34">
        <v>17.266666666666666</v>
      </c>
      <c r="AE34">
        <v>3</v>
      </c>
      <c r="AF34">
        <v>4</v>
      </c>
      <c r="AG34">
        <v>9.62</v>
      </c>
      <c r="AH34">
        <v>3</v>
      </c>
      <c r="AI34">
        <v>307.1</v>
      </c>
      <c r="AJ34">
        <v>8.222222222222221</v>
      </c>
      <c r="AK34">
        <v>3.337904769163823</v>
      </c>
      <c r="AL34">
        <v>0.1655238077090443</v>
      </c>
      <c r="AM34">
        <v>3.5034285768728672</v>
      </c>
      <c r="AN34">
        <v>1.1555555555555554</v>
      </c>
      <c r="AO34">
        <v>89.5111111111111</v>
      </c>
      <c r="AP34">
        <v>118.05021111111111</v>
      </c>
      <c r="AQ34">
        <v>34.408354162998336</v>
      </c>
      <c r="AR34">
        <v>28.805968298732466</v>
      </c>
      <c r="AS34">
        <v>-2.0873284255406825</v>
      </c>
      <c r="AT34">
        <f>AS34*(1+Inflation)</f>
        <v>-2.7135269532028876</v>
      </c>
      <c r="AU34" t="str">
        <f>IF(BE34&lt;&gt;"","Y","N")</f>
        <v>Y</v>
      </c>
      <c r="AV34" t="str">
        <f>IF(J34&gt;=MinGamesC,"Y","N")</f>
        <v>Y</v>
      </c>
      <c r="AW34" t="str">
        <f>IF(K34&gt;=MinGames1B,"Y","N")</f>
        <v>Y</v>
      </c>
      <c r="AX34" t="str">
        <f>IF(L34&gt;=MinGames2B,"Y","N")</f>
        <v>Y</v>
      </c>
      <c r="AY34" t="str">
        <f>IF(M34&gt;=MinGames3B,"Y","N")</f>
        <v>Y</v>
      </c>
      <c r="AZ34" t="str">
        <f>IF(N34&gt;=MinGamesSS,"Y","N")</f>
        <v>Y</v>
      </c>
      <c r="BA34" t="str">
        <f>IF(O34&gt;=MinGamesOF,"Y","N")</f>
        <v>Y</v>
      </c>
      <c r="BB34" t="str">
        <f>IF(P34&gt;=MinGamesDH,"Y","N")</f>
        <v>Y</v>
      </c>
      <c r="BC34" t="str">
        <f>IF(AW34="Y","Y",IF(AY34="Y","Y","N"))</f>
        <v>Y</v>
      </c>
      <c r="BD34" t="str">
        <f>IF(AX34="Y","Y",IF(AZ34="Y","Y","N"))</f>
        <v>Y</v>
      </c>
      <c r="BE34" t="str">
        <f>IF(OR(X34="SP",X34="RP"),UPPER(X34),"")</f>
        <v>RP</v>
      </c>
      <c r="BF34" t="str">
        <f>IF(ISBLANK(D34),"",D34)</f>
        <v>CHN</v>
      </c>
      <c r="BG34">
        <f>IF(ISBLANK(F34),"",F34)</f>
      </c>
      <c r="BH34" t="str">
        <f>IF(ISBLANK(G34),"",G34)</f>
        <v>Low</v>
      </c>
      <c r="BI34" t="e">
        <f>MATCH($A34,Draft!$A$1:$A$1001,0)</f>
        <v>#N/A</v>
      </c>
      <c r="BJ34">
        <f>IF(ISNA(BI34),"",IF(ISBLANK(INDEX(Draft!$C:$C,BI34)),"",INDEX(Draft!$C:$C,BI34)))</f>
      </c>
      <c r="BK34">
        <f>IF(BJ34="","",INDEX(Draft!$D:$D,BI34))</f>
      </c>
      <c r="BL34" t="str">
        <f>TRIM(C34)&amp;" "&amp;TRIM(B34)&amp;" ("&amp;TRIM(D34)&amp;")"</f>
        <v>Bob Howry (CHN)</v>
      </c>
    </row>
    <row r="35" spans="1:64" ht="12.75">
      <c r="A35" t="s">
        <v>186</v>
      </c>
      <c r="B35" t="s">
        <v>393</v>
      </c>
      <c r="C35" t="s">
        <v>394</v>
      </c>
      <c r="D35" t="s">
        <v>242</v>
      </c>
      <c r="E35" t="s">
        <v>317</v>
      </c>
      <c r="G35" t="s">
        <v>234</v>
      </c>
      <c r="H35">
        <v>30</v>
      </c>
      <c r="I35" t="s">
        <v>217</v>
      </c>
      <c r="J35" t="s">
        <v>63</v>
      </c>
      <c r="K35" t="s">
        <v>63</v>
      </c>
      <c r="L35" t="s">
        <v>63</v>
      </c>
      <c r="M35" t="s">
        <v>63</v>
      </c>
      <c r="N35" t="s">
        <v>63</v>
      </c>
      <c r="O35" t="s">
        <v>63</v>
      </c>
      <c r="P35" t="s">
        <v>63</v>
      </c>
      <c r="X35" t="s">
        <v>66</v>
      </c>
      <c r="Y35" t="s">
        <v>63</v>
      </c>
      <c r="Z35">
        <v>4</v>
      </c>
      <c r="AA35">
        <v>70</v>
      </c>
      <c r="AB35">
        <v>61.44444444444445</v>
      </c>
      <c r="AC35">
        <v>66.88888888888889</v>
      </c>
      <c r="AD35">
        <v>31.11111111111111</v>
      </c>
      <c r="AE35">
        <v>3</v>
      </c>
      <c r="AF35">
        <v>3</v>
      </c>
      <c r="AG35">
        <v>6.222222222222222</v>
      </c>
      <c r="AH35">
        <v>25</v>
      </c>
      <c r="AI35">
        <v>308</v>
      </c>
      <c r="AJ35">
        <v>7.777777777777778</v>
      </c>
      <c r="AK35">
        <v>3.9653935389610377</v>
      </c>
      <c r="AL35">
        <v>0.008651615259740564</v>
      </c>
      <c r="AM35">
        <v>3.974045154220778</v>
      </c>
      <c r="AN35">
        <v>1.4</v>
      </c>
      <c r="AO35">
        <v>101</v>
      </c>
      <c r="AP35">
        <v>115.71</v>
      </c>
      <c r="AQ35">
        <v>37.94386363636363</v>
      </c>
      <c r="AR35">
        <v>30.90924008838383</v>
      </c>
      <c r="AS35">
        <v>1.4810674526446208</v>
      </c>
      <c r="AT35">
        <f>AS35*(1+Inflation)</f>
        <v>1.925387688438007</v>
      </c>
      <c r="AU35" t="str">
        <f>IF(BE35&lt;&gt;"","Y","N")</f>
        <v>Y</v>
      </c>
      <c r="AV35" t="str">
        <f>IF(J35&gt;=MinGamesC,"Y","N")</f>
        <v>Y</v>
      </c>
      <c r="AW35" t="str">
        <f>IF(K35&gt;=MinGames1B,"Y","N")</f>
        <v>Y</v>
      </c>
      <c r="AX35" t="str">
        <f>IF(L35&gt;=MinGames2B,"Y","N")</f>
        <v>Y</v>
      </c>
      <c r="AY35" t="str">
        <f>IF(M35&gt;=MinGames3B,"Y","N")</f>
        <v>Y</v>
      </c>
      <c r="AZ35" t="str">
        <f>IF(N35&gt;=MinGamesSS,"Y","N")</f>
        <v>Y</v>
      </c>
      <c r="BA35" t="str">
        <f>IF(O35&gt;=MinGamesOF,"Y","N")</f>
        <v>Y</v>
      </c>
      <c r="BB35" t="str">
        <f>IF(P35&gt;=MinGamesDH,"Y","N")</f>
        <v>Y</v>
      </c>
      <c r="BC35" t="str">
        <f>IF(AW35="Y","Y",IF(AY35="Y","Y","N"))</f>
        <v>Y</v>
      </c>
      <c r="BD35" t="str">
        <f>IF(AX35="Y","Y",IF(AZ35="Y","Y","N"))</f>
        <v>Y</v>
      </c>
      <c r="BE35" t="str">
        <f>IF(OR(X35="SP",X35="RP"),UPPER(X35),"")</f>
        <v>RP</v>
      </c>
      <c r="BF35" t="str">
        <f>IF(ISBLANK(D35),"",D35)</f>
        <v>CHN</v>
      </c>
      <c r="BG35">
        <f>IF(ISBLANK(F35),"",F35)</f>
      </c>
      <c r="BH35" t="str">
        <f>IF(ISBLANK(G35),"",G35)</f>
        <v>High</v>
      </c>
      <c r="BI35" t="e">
        <f>MATCH($A35,Draft!$A$1:$A$1001,0)</f>
        <v>#N/A</v>
      </c>
      <c r="BJ35">
        <f>IF(ISNA(BI35),"",IF(ISBLANK(INDEX(Draft!$C:$C,BI35)),"",INDEX(Draft!$C:$C,BI35)))</f>
      </c>
      <c r="BK35">
        <f>IF(BJ35="","",INDEX(Draft!$D:$D,BI35))</f>
      </c>
      <c r="BL35" t="str">
        <f>TRIM(C35)&amp;" "&amp;TRIM(B35)&amp;" ("&amp;TRIM(D35)&amp;")"</f>
        <v>Ryan Dempster (CHN)</v>
      </c>
    </row>
    <row r="36" spans="1:64" ht="12.75">
      <c r="A36" t="s">
        <v>187</v>
      </c>
      <c r="B36" t="s">
        <v>396</v>
      </c>
      <c r="C36" t="s">
        <v>397</v>
      </c>
      <c r="D36" t="s">
        <v>242</v>
      </c>
      <c r="E36" t="s">
        <v>317</v>
      </c>
      <c r="G36" t="s">
        <v>236</v>
      </c>
      <c r="H36">
        <v>35</v>
      </c>
      <c r="I36" t="s">
        <v>387</v>
      </c>
      <c r="J36" t="s">
        <v>63</v>
      </c>
      <c r="K36" t="s">
        <v>63</v>
      </c>
      <c r="L36" t="s">
        <v>63</v>
      </c>
      <c r="M36" t="s">
        <v>63</v>
      </c>
      <c r="N36" t="s">
        <v>63</v>
      </c>
      <c r="O36" t="s">
        <v>63</v>
      </c>
      <c r="P36" t="s">
        <v>63</v>
      </c>
      <c r="X36" t="s">
        <v>66</v>
      </c>
      <c r="Y36" t="s">
        <v>63</v>
      </c>
      <c r="Z36">
        <v>4</v>
      </c>
      <c r="AA36">
        <v>62</v>
      </c>
      <c r="AB36">
        <v>65.44444444444444</v>
      </c>
      <c r="AC36">
        <v>51.66666666666667</v>
      </c>
      <c r="AD36">
        <v>28.933333333333337</v>
      </c>
      <c r="AE36">
        <v>3</v>
      </c>
      <c r="AF36">
        <v>3</v>
      </c>
      <c r="AG36">
        <v>6.751111111111111</v>
      </c>
      <c r="AH36">
        <v>0</v>
      </c>
      <c r="AI36">
        <v>257.3</v>
      </c>
      <c r="AJ36">
        <v>6.888888888888889</v>
      </c>
      <c r="AK36">
        <v>3.703929461329189</v>
      </c>
      <c r="AL36">
        <v>0.07401763466770273</v>
      </c>
      <c r="AM36">
        <v>3.777947095996892</v>
      </c>
      <c r="AN36">
        <v>1.3</v>
      </c>
      <c r="AO36">
        <v>83.6</v>
      </c>
      <c r="AP36">
        <v>96.60564444444445</v>
      </c>
      <c r="AQ36">
        <v>31.38838661311915</v>
      </c>
      <c r="AR36">
        <v>26.025857772423034</v>
      </c>
      <c r="AS36">
        <v>-5.851240232864594</v>
      </c>
      <c r="AT36">
        <f>AS36*(1+Inflation)</f>
        <v>-7.606612302723972</v>
      </c>
      <c r="AU36" t="str">
        <f>IF(BE36&lt;&gt;"","Y","N")</f>
        <v>Y</v>
      </c>
      <c r="AV36" t="str">
        <f>IF(J36&gt;=MinGamesC,"Y","N")</f>
        <v>Y</v>
      </c>
      <c r="AW36" t="str">
        <f>IF(K36&gt;=MinGames1B,"Y","N")</f>
        <v>Y</v>
      </c>
      <c r="AX36" t="str">
        <f>IF(L36&gt;=MinGames2B,"Y","N")</f>
        <v>Y</v>
      </c>
      <c r="AY36" t="str">
        <f>IF(M36&gt;=MinGames3B,"Y","N")</f>
        <v>Y</v>
      </c>
      <c r="AZ36" t="str">
        <f>IF(N36&gt;=MinGamesSS,"Y","N")</f>
        <v>Y</v>
      </c>
      <c r="BA36" t="str">
        <f>IF(O36&gt;=MinGamesOF,"Y","N")</f>
        <v>Y</v>
      </c>
      <c r="BB36" t="str">
        <f>IF(P36&gt;=MinGamesDH,"Y","N")</f>
        <v>Y</v>
      </c>
      <c r="BC36" t="str">
        <f>IF(AW36="Y","Y",IF(AY36="Y","Y","N"))</f>
        <v>Y</v>
      </c>
      <c r="BD36" t="str">
        <f>IF(AX36="Y","Y",IF(AZ36="Y","Y","N"))</f>
        <v>Y</v>
      </c>
      <c r="BE36" t="str">
        <f>IF(OR(X36="SP",X36="RP"),UPPER(X36),"")</f>
        <v>RP</v>
      </c>
      <c r="BF36" t="str">
        <f>IF(ISBLANK(D36),"",D36)</f>
        <v>CHN</v>
      </c>
      <c r="BG36">
        <f>IF(ISBLANK(F36),"",F36)</f>
      </c>
      <c r="BH36" t="str">
        <f>IF(ISBLANK(G36),"",G36)</f>
        <v>Med</v>
      </c>
      <c r="BI36" t="e">
        <f>MATCH($A36,Draft!$A$1:$A$1001,0)</f>
        <v>#N/A</v>
      </c>
      <c r="BJ36">
        <f>IF(ISNA(BI36),"",IF(ISBLANK(INDEX(Draft!$C:$C,BI36)),"",INDEX(Draft!$C:$C,BI36)))</f>
      </c>
      <c r="BK36">
        <f>IF(BJ36="","",INDEX(Draft!$D:$D,BI36))</f>
      </c>
      <c r="BL36" t="str">
        <f>TRIM(C36)&amp;" "&amp;TRIM(B36)&amp;" ("&amp;TRIM(D36)&amp;")"</f>
        <v>Scott Eyre (CHN)</v>
      </c>
    </row>
    <row r="37" spans="1:64" ht="12.75">
      <c r="A37" t="s">
        <v>189</v>
      </c>
      <c r="B37" t="s">
        <v>391</v>
      </c>
      <c r="C37" t="s">
        <v>392</v>
      </c>
      <c r="D37" t="s">
        <v>242</v>
      </c>
      <c r="E37" t="s">
        <v>317</v>
      </c>
      <c r="G37" t="s">
        <v>234</v>
      </c>
      <c r="H37">
        <v>30</v>
      </c>
      <c r="I37" t="s">
        <v>164</v>
      </c>
      <c r="J37" t="s">
        <v>63</v>
      </c>
      <c r="K37" t="s">
        <v>63</v>
      </c>
      <c r="L37" t="s">
        <v>63</v>
      </c>
      <c r="M37" t="s">
        <v>63</v>
      </c>
      <c r="N37" t="s">
        <v>63</v>
      </c>
      <c r="O37" t="s">
        <v>63</v>
      </c>
      <c r="P37" t="s">
        <v>63</v>
      </c>
      <c r="X37" t="s">
        <v>66</v>
      </c>
      <c r="Y37" t="s">
        <v>63</v>
      </c>
      <c r="Z37">
        <v>3</v>
      </c>
      <c r="AA37">
        <v>45</v>
      </c>
      <c r="AB37">
        <v>55</v>
      </c>
      <c r="AC37">
        <v>36.5</v>
      </c>
      <c r="AD37">
        <v>18</v>
      </c>
      <c r="AE37">
        <v>3</v>
      </c>
      <c r="AF37">
        <v>2</v>
      </c>
      <c r="AG37">
        <v>5</v>
      </c>
      <c r="AH37">
        <v>15</v>
      </c>
      <c r="AI37">
        <v>191.25</v>
      </c>
      <c r="AJ37">
        <v>5</v>
      </c>
      <c r="AK37">
        <v>3.133042366013072</v>
      </c>
      <c r="AL37">
        <v>0.216739408496732</v>
      </c>
      <c r="AM37">
        <v>3.349781774509804</v>
      </c>
      <c r="AN37">
        <v>1.211111111111111</v>
      </c>
      <c r="AO37">
        <v>56.5</v>
      </c>
      <c r="AP37">
        <v>66.8525</v>
      </c>
      <c r="AQ37">
        <v>19.74988888888889</v>
      </c>
      <c r="AR37">
        <v>16.74890887254902</v>
      </c>
      <c r="AS37">
        <v>1.4575635994070426</v>
      </c>
      <c r="AT37">
        <f>AS37*(1+Inflation)</f>
        <v>1.8948326792291554</v>
      </c>
      <c r="AU37" t="str">
        <f>IF(BE37&lt;&gt;"","Y","N")</f>
        <v>Y</v>
      </c>
      <c r="AV37" t="str">
        <f>IF(J37&gt;=MinGamesC,"Y","N")</f>
        <v>Y</v>
      </c>
      <c r="AW37" t="str">
        <f>IF(K37&gt;=MinGames1B,"Y","N")</f>
        <v>Y</v>
      </c>
      <c r="AX37" t="str">
        <f>IF(L37&gt;=MinGames2B,"Y","N")</f>
        <v>Y</v>
      </c>
      <c r="AY37" t="str">
        <f>IF(M37&gt;=MinGames3B,"Y","N")</f>
        <v>Y</v>
      </c>
      <c r="AZ37" t="str">
        <f>IF(N37&gt;=MinGamesSS,"Y","N")</f>
        <v>Y</v>
      </c>
      <c r="BA37" t="str">
        <f>IF(O37&gt;=MinGamesOF,"Y","N")</f>
        <v>Y</v>
      </c>
      <c r="BB37" t="str">
        <f>IF(P37&gt;=MinGamesDH,"Y","N")</f>
        <v>Y</v>
      </c>
      <c r="BC37" t="str">
        <f>IF(AW37="Y","Y",IF(AY37="Y","Y","N"))</f>
        <v>Y</v>
      </c>
      <c r="BD37" t="str">
        <f>IF(AX37="Y","Y",IF(AZ37="Y","Y","N"))</f>
        <v>Y</v>
      </c>
      <c r="BE37" t="str">
        <f>IF(OR(X37="SP",X37="RP"),UPPER(X37),"")</f>
        <v>RP</v>
      </c>
      <c r="BF37" t="str">
        <f>IF(ISBLANK(D37),"",D37)</f>
        <v>CHN</v>
      </c>
      <c r="BG37">
        <f>IF(ISBLANK(F37),"",F37)</f>
      </c>
      <c r="BH37" t="str">
        <f>IF(ISBLANK(G37),"",G37)</f>
        <v>High</v>
      </c>
      <c r="BI37" t="e">
        <f>MATCH($A37,Draft!$A$1:$A$1001,0)</f>
        <v>#N/A</v>
      </c>
      <c r="BJ37">
        <f>IF(ISNA(BI37),"",IF(ISBLANK(INDEX(Draft!$C:$C,BI37)),"",INDEX(Draft!$C:$C,BI37)))</f>
      </c>
      <c r="BK37">
        <f>IF(BJ37="","",INDEX(Draft!$D:$D,BI37))</f>
      </c>
      <c r="BL37" t="str">
        <f>TRIM(C37)&amp;" "&amp;TRIM(B37)&amp;" ("&amp;TRIM(D37)&amp;")"</f>
        <v>Kerry Wood (CHN)</v>
      </c>
    </row>
    <row r="38" spans="1:64" ht="12.75">
      <c r="A38" t="s">
        <v>450</v>
      </c>
      <c r="B38" t="s">
        <v>204</v>
      </c>
      <c r="C38" t="s">
        <v>205</v>
      </c>
      <c r="D38" t="s">
        <v>261</v>
      </c>
      <c r="E38" t="s">
        <v>317</v>
      </c>
      <c r="G38" t="s">
        <v>235</v>
      </c>
      <c r="H38">
        <v>27</v>
      </c>
      <c r="I38" t="s">
        <v>170</v>
      </c>
      <c r="J38">
        <v>0</v>
      </c>
      <c r="K38">
        <v>143</v>
      </c>
      <c r="L38">
        <v>0</v>
      </c>
      <c r="M38">
        <v>0</v>
      </c>
      <c r="N38">
        <v>0</v>
      </c>
      <c r="O38">
        <v>0</v>
      </c>
      <c r="P38">
        <v>0</v>
      </c>
      <c r="Q38">
        <v>573</v>
      </c>
      <c r="R38">
        <v>189</v>
      </c>
      <c r="S38">
        <v>0.3298429319371728</v>
      </c>
      <c r="T38">
        <v>50</v>
      </c>
      <c r="U38">
        <v>133</v>
      </c>
      <c r="V38">
        <v>126</v>
      </c>
      <c r="W38">
        <v>10</v>
      </c>
      <c r="X38" t="s">
        <v>63</v>
      </c>
      <c r="Y38" t="s">
        <v>63</v>
      </c>
      <c r="AS38">
        <v>35.77446828693623</v>
      </c>
      <c r="AT38" s="34">
        <f>AS38*(1+Inflation)</f>
        <v>46.5068087730171</v>
      </c>
      <c r="AU38" s="34" t="str">
        <f>IF(BE38&lt;&gt;"","Y","N")</f>
        <v>N</v>
      </c>
      <c r="AV38" s="34" t="str">
        <f>IF(J38&gt;=MinGamesC,"Y","N")</f>
        <v>N</v>
      </c>
      <c r="AW38" s="34" t="str">
        <f>IF(K38&gt;=MinGames1B,"Y","N")</f>
        <v>Y</v>
      </c>
      <c r="AX38" s="34" t="str">
        <f>IF(L38&gt;=MinGames2B,"Y","N")</f>
        <v>N</v>
      </c>
      <c r="AY38" s="34" t="str">
        <f>IF(M38&gt;=MinGames3B,"Y","N")</f>
        <v>N</v>
      </c>
      <c r="AZ38" s="34" t="str">
        <f>IF(N38&gt;=MinGamesSS,"Y","N")</f>
        <v>N</v>
      </c>
      <c r="BA38" s="34" t="str">
        <f>IF(O38&gt;=MinGamesOF,"Y","N")</f>
        <v>N</v>
      </c>
      <c r="BB38" s="34" t="str">
        <f>IF(P38&gt;=MinGamesDH,"Y","N")</f>
        <v>N</v>
      </c>
      <c r="BC38" s="34" t="str">
        <f>IF(AW38="Y","Y",IF(AY38="Y","Y","N"))</f>
        <v>Y</v>
      </c>
      <c r="BD38" s="34" t="str">
        <f>IF(AX38="Y","Y",IF(AZ38="Y","Y","N"))</f>
        <v>N</v>
      </c>
      <c r="BE38" s="34">
        <f>IF(OR(X38="SP",X38="RP"),UPPER(X38),"")</f>
      </c>
      <c r="BF38" s="34" t="str">
        <f>IF(ISBLANK(D38),"",D38)</f>
        <v>STL</v>
      </c>
      <c r="BG38" s="34">
        <f>IF(ISBLANK(F38),"",F38)</f>
      </c>
      <c r="BH38" s="34" t="str">
        <f>IF(ISBLANK(G38),"",G38)</f>
        <v>Low</v>
      </c>
      <c r="BI38" s="34" t="e">
        <f>MATCH($A38,Draft!$A$1:$A$1001,0)</f>
        <v>#N/A</v>
      </c>
      <c r="BJ38" s="34">
        <f>IF(ISNA(BI38),"",IF(ISBLANK(INDEX(Draft!$C:$C,BI38)),"",INDEX(Draft!$C:$C,BI38)))</f>
      </c>
      <c r="BK38" s="34">
        <f>IF(BJ38="","",INDEX(Draft!$D:$D,BI38))</f>
      </c>
      <c r="BL38" s="34" t="str">
        <f>TRIM(C38)&amp;" "&amp;TRIM(B38)&amp;" ("&amp;TRIM(D38)&amp;")"</f>
        <v>Albert Pujols (STL)</v>
      </c>
    </row>
    <row r="39" spans="1:64" ht="12.75">
      <c r="A39" t="s">
        <v>20</v>
      </c>
      <c r="B39" t="s">
        <v>322</v>
      </c>
      <c r="C39" t="s">
        <v>397</v>
      </c>
      <c r="D39" t="s">
        <v>261</v>
      </c>
      <c r="E39" t="s">
        <v>317</v>
      </c>
      <c r="G39" t="s">
        <v>235</v>
      </c>
      <c r="H39">
        <v>32</v>
      </c>
      <c r="I39" t="s">
        <v>0</v>
      </c>
      <c r="J39">
        <v>0</v>
      </c>
      <c r="K39">
        <v>0</v>
      </c>
      <c r="L39">
        <v>0</v>
      </c>
      <c r="M39">
        <v>142</v>
      </c>
      <c r="N39">
        <v>0</v>
      </c>
      <c r="O39">
        <v>0</v>
      </c>
      <c r="P39">
        <v>0</v>
      </c>
      <c r="Q39">
        <v>525</v>
      </c>
      <c r="R39">
        <v>157</v>
      </c>
      <c r="S39">
        <v>0.29904761904761906</v>
      </c>
      <c r="T39">
        <v>25</v>
      </c>
      <c r="U39">
        <v>96</v>
      </c>
      <c r="V39">
        <v>100</v>
      </c>
      <c r="W39">
        <v>6</v>
      </c>
      <c r="X39" t="s">
        <v>63</v>
      </c>
      <c r="Y39" t="s">
        <v>63</v>
      </c>
      <c r="AS39">
        <v>15.014271567528274</v>
      </c>
      <c r="AT39">
        <f>AS39*(1+Inflation)</f>
        <v>19.518553037786756</v>
      </c>
      <c r="AU39" t="str">
        <f>IF(BE39&lt;&gt;"","Y","N")</f>
        <v>N</v>
      </c>
      <c r="AV39" t="str">
        <f>IF(J39&gt;=MinGamesC,"Y","N")</f>
        <v>N</v>
      </c>
      <c r="AW39" t="str">
        <f>IF(K39&gt;=MinGames1B,"Y","N")</f>
        <v>N</v>
      </c>
      <c r="AX39" t="str">
        <f>IF(L39&gt;=MinGames2B,"Y","N")</f>
        <v>N</v>
      </c>
      <c r="AY39" t="str">
        <f>IF(M39&gt;=MinGames3B,"Y","N")</f>
        <v>Y</v>
      </c>
      <c r="AZ39" t="str">
        <f>IF(N39&gt;=MinGamesSS,"Y","N")</f>
        <v>N</v>
      </c>
      <c r="BA39" t="str">
        <f>IF(O39&gt;=MinGamesOF,"Y","N")</f>
        <v>N</v>
      </c>
      <c r="BB39" t="str">
        <f>IF(P39&gt;=MinGamesDH,"Y","N")</f>
        <v>N</v>
      </c>
      <c r="BC39" t="str">
        <f>IF(AW39="Y","Y",IF(AY39="Y","Y","N"))</f>
        <v>Y</v>
      </c>
      <c r="BD39" t="str">
        <f>IF(AX39="Y","Y",IF(AZ39="Y","Y","N"))</f>
        <v>N</v>
      </c>
      <c r="BE39">
        <f>IF(OR(X39="SP",X39="RP"),UPPER(X39),"")</f>
      </c>
      <c r="BF39" t="str">
        <f>IF(ISBLANK(D39),"",D39)</f>
        <v>STL</v>
      </c>
      <c r="BG39">
        <f>IF(ISBLANK(F39),"",F39)</f>
      </c>
      <c r="BH39" t="str">
        <f>IF(ISBLANK(G39),"",G39)</f>
        <v>Low</v>
      </c>
      <c r="BI39" t="e">
        <f>MATCH($A39,Draft!$A$1:$A$1001,0)</f>
        <v>#N/A</v>
      </c>
      <c r="BJ39">
        <f>IF(ISNA(BI39),"",IF(ISBLANK(INDEX(Draft!$C:$C,BI39)),"",INDEX(Draft!$C:$C,BI39)))</f>
      </c>
      <c r="BK39">
        <f>IF(BJ39="","",INDEX(Draft!$D:$D,BI39))</f>
      </c>
      <c r="BL39" t="str">
        <f>TRIM(C39)&amp;" "&amp;TRIM(B39)&amp;" ("&amp;TRIM(D39)&amp;")"</f>
        <v>Scott Rolen (STL)</v>
      </c>
    </row>
    <row r="40" spans="1:64" ht="12.75">
      <c r="A40" t="s">
        <v>30</v>
      </c>
      <c r="B40" t="s">
        <v>440</v>
      </c>
      <c r="C40" t="s">
        <v>439</v>
      </c>
      <c r="D40" t="s">
        <v>261</v>
      </c>
      <c r="E40" t="s">
        <v>317</v>
      </c>
      <c r="G40" t="s">
        <v>234</v>
      </c>
      <c r="H40">
        <v>37</v>
      </c>
      <c r="I40" t="s">
        <v>7</v>
      </c>
      <c r="J40">
        <v>0</v>
      </c>
      <c r="K40">
        <v>6</v>
      </c>
      <c r="L40">
        <v>0</v>
      </c>
      <c r="M40">
        <v>0</v>
      </c>
      <c r="N40">
        <v>0</v>
      </c>
      <c r="O40">
        <v>99</v>
      </c>
      <c r="P40">
        <v>0</v>
      </c>
      <c r="Q40">
        <v>446</v>
      </c>
      <c r="R40">
        <v>114</v>
      </c>
      <c r="S40">
        <v>0.2556053811659193</v>
      </c>
      <c r="T40">
        <v>25</v>
      </c>
      <c r="U40">
        <v>79</v>
      </c>
      <c r="V40">
        <v>75</v>
      </c>
      <c r="W40">
        <v>4</v>
      </c>
      <c r="X40" t="s">
        <v>63</v>
      </c>
      <c r="Y40" t="s">
        <v>63</v>
      </c>
      <c r="AS40">
        <v>3.089050964497622</v>
      </c>
      <c r="AT40">
        <f>AS40*(1+Inflation)</f>
        <v>4.015766253846909</v>
      </c>
      <c r="AU40" t="str">
        <f>IF(BE40&lt;&gt;"","Y","N")</f>
        <v>N</v>
      </c>
      <c r="AV40" t="str">
        <f>IF(J40&gt;=MinGamesC,"Y","N")</f>
        <v>N</v>
      </c>
      <c r="AW40" t="str">
        <f>IF(K40&gt;=MinGames1B,"Y","N")</f>
        <v>N</v>
      </c>
      <c r="AX40" t="str">
        <f>IF(L40&gt;=MinGames2B,"Y","N")</f>
        <v>N</v>
      </c>
      <c r="AY40" t="str">
        <f>IF(M40&gt;=MinGames3B,"Y","N")</f>
        <v>N</v>
      </c>
      <c r="AZ40" t="str">
        <f>IF(N40&gt;=MinGamesSS,"Y","N")</f>
        <v>N</v>
      </c>
      <c r="BA40" t="str">
        <f>IF(O40&gt;=MinGamesOF,"Y","N")</f>
        <v>Y</v>
      </c>
      <c r="BB40" t="str">
        <f>IF(P40&gt;=MinGamesDH,"Y","N")</f>
        <v>N</v>
      </c>
      <c r="BC40" t="str">
        <f>IF(AW40="Y","Y",IF(AY40="Y","Y","N"))</f>
        <v>N</v>
      </c>
      <c r="BD40" t="str">
        <f>IF(AX40="Y","Y",IF(AZ40="Y","Y","N"))</f>
        <v>N</v>
      </c>
      <c r="BE40">
        <f>IF(OR(X40="SP",X40="RP"),UPPER(X40),"")</f>
      </c>
      <c r="BF40" t="str">
        <f>IF(ISBLANK(D40),"",D40)</f>
        <v>STL</v>
      </c>
      <c r="BG40">
        <f>IF(ISBLANK(F40),"",F40)</f>
      </c>
      <c r="BH40" t="str">
        <f>IF(ISBLANK(G40),"",G40)</f>
        <v>High</v>
      </c>
      <c r="BI40" t="e">
        <f>MATCH($A40,Draft!$A$1:$A$1001,0)</f>
        <v>#N/A</v>
      </c>
      <c r="BJ40">
        <f>IF(ISNA(BI40),"",IF(ISBLANK(INDEX(Draft!$C:$C,BI40)),"",INDEX(Draft!$C:$C,BI40)))</f>
      </c>
      <c r="BK40">
        <f>IF(BJ40="","",INDEX(Draft!$D:$D,BI40))</f>
      </c>
      <c r="BL40" t="str">
        <f>TRIM(C40)&amp;" "&amp;TRIM(B40)&amp;" ("&amp;TRIM(D40)&amp;")"</f>
        <v>Jim Edmonds (STL)</v>
      </c>
    </row>
    <row r="41" spans="1:64" ht="12.75">
      <c r="A41" t="s">
        <v>31</v>
      </c>
      <c r="B41" t="s">
        <v>1</v>
      </c>
      <c r="C41" t="s">
        <v>227</v>
      </c>
      <c r="D41" t="s">
        <v>261</v>
      </c>
      <c r="E41" t="s">
        <v>317</v>
      </c>
      <c r="G41" t="s">
        <v>234</v>
      </c>
      <c r="H41">
        <v>26</v>
      </c>
      <c r="I41" t="s">
        <v>2</v>
      </c>
      <c r="J41">
        <v>0</v>
      </c>
      <c r="K41">
        <v>11</v>
      </c>
      <c r="L41">
        <v>0</v>
      </c>
      <c r="M41">
        <v>0</v>
      </c>
      <c r="N41">
        <v>0</v>
      </c>
      <c r="O41">
        <v>70</v>
      </c>
      <c r="P41">
        <v>0</v>
      </c>
      <c r="Q41">
        <v>504</v>
      </c>
      <c r="R41">
        <v>127</v>
      </c>
      <c r="S41">
        <v>0.251984126984127</v>
      </c>
      <c r="T41">
        <v>26</v>
      </c>
      <c r="U41">
        <v>62</v>
      </c>
      <c r="V41">
        <v>96</v>
      </c>
      <c r="W41">
        <v>1</v>
      </c>
      <c r="X41" t="s">
        <v>63</v>
      </c>
      <c r="Y41" t="s">
        <v>63</v>
      </c>
      <c r="AS41">
        <v>2.713124260151424</v>
      </c>
      <c r="AT41">
        <f>AS41*(1+Inflation)</f>
        <v>3.5270615381968513</v>
      </c>
      <c r="AU41" t="str">
        <f>IF(BE41&lt;&gt;"","Y","N")</f>
        <v>N</v>
      </c>
      <c r="AV41" t="str">
        <f>IF(J41&gt;=MinGamesC,"Y","N")</f>
        <v>N</v>
      </c>
      <c r="AW41" t="str">
        <f>IF(K41&gt;=MinGames1B,"Y","N")</f>
        <v>N</v>
      </c>
      <c r="AX41" t="str">
        <f>IF(L41&gt;=MinGames2B,"Y","N")</f>
        <v>N</v>
      </c>
      <c r="AY41" t="str">
        <f>IF(M41&gt;=MinGames3B,"Y","N")</f>
        <v>N</v>
      </c>
      <c r="AZ41" t="str">
        <f>IF(N41&gt;=MinGamesSS,"Y","N")</f>
        <v>N</v>
      </c>
      <c r="BA41" t="str">
        <f>IF(O41&gt;=MinGamesOF,"Y","N")</f>
        <v>Y</v>
      </c>
      <c r="BB41" t="str">
        <f>IF(P41&gt;=MinGamesDH,"Y","N")</f>
        <v>N</v>
      </c>
      <c r="BC41" t="str">
        <f>IF(AW41="Y","Y",IF(AY41="Y","Y","N"))</f>
        <v>N</v>
      </c>
      <c r="BD41" t="str">
        <f>IF(AX41="Y","Y",IF(AZ41="Y","Y","N"))</f>
        <v>N</v>
      </c>
      <c r="BE41">
        <f>IF(OR(X41="SP",X41="RP"),UPPER(X41),"")</f>
      </c>
      <c r="BF41" t="str">
        <f>IF(ISBLANK(D41),"",D41)</f>
        <v>STL</v>
      </c>
      <c r="BG41">
        <f>IF(ISBLANK(F41),"",F41)</f>
      </c>
      <c r="BH41" t="str">
        <f>IF(ISBLANK(G41),"",G41)</f>
        <v>High</v>
      </c>
      <c r="BI41" t="e">
        <f>MATCH($A41,Draft!$A$1:$A$1001,0)</f>
        <v>#N/A</v>
      </c>
      <c r="BJ41">
        <f>IF(ISNA(BI41),"",IF(ISBLANK(INDEX(Draft!$C:$C,BI41)),"",INDEX(Draft!$C:$C,BI41)))</f>
      </c>
      <c r="BK41">
        <f>IF(BJ41="","",INDEX(Draft!$D:$D,BI41))</f>
      </c>
      <c r="BL41" t="str">
        <f>TRIM(C41)&amp;" "&amp;TRIM(B41)&amp;" ("&amp;TRIM(D41)&amp;")"</f>
        <v>Chris Duncan (STL)</v>
      </c>
    </row>
    <row r="42" spans="1:64" ht="12.75">
      <c r="A42" t="s">
        <v>32</v>
      </c>
      <c r="B42" t="s">
        <v>442</v>
      </c>
      <c r="C42" t="s">
        <v>135</v>
      </c>
      <c r="D42" t="s">
        <v>261</v>
      </c>
      <c r="E42" t="s">
        <v>317</v>
      </c>
      <c r="G42" t="s">
        <v>235</v>
      </c>
      <c r="H42">
        <v>32</v>
      </c>
      <c r="I42" t="s">
        <v>191</v>
      </c>
      <c r="J42">
        <v>0</v>
      </c>
      <c r="K42">
        <v>0</v>
      </c>
      <c r="L42">
        <v>0</v>
      </c>
      <c r="M42">
        <v>0</v>
      </c>
      <c r="N42">
        <v>120</v>
      </c>
      <c r="O42">
        <v>0</v>
      </c>
      <c r="P42">
        <v>0</v>
      </c>
      <c r="Q42">
        <v>608</v>
      </c>
      <c r="R42">
        <v>178</v>
      </c>
      <c r="S42">
        <v>0.29276315789473684</v>
      </c>
      <c r="T42">
        <v>4</v>
      </c>
      <c r="U42">
        <v>53</v>
      </c>
      <c r="V42">
        <v>85</v>
      </c>
      <c r="W42">
        <v>12</v>
      </c>
      <c r="X42" t="s">
        <v>63</v>
      </c>
      <c r="Y42" t="s">
        <v>63</v>
      </c>
      <c r="AS42">
        <v>3.491719552936789</v>
      </c>
      <c r="AT42">
        <f>AS42*(1+Inflation)</f>
        <v>4.539235418817826</v>
      </c>
      <c r="AU42" t="str">
        <f>IF(BE42&lt;&gt;"","Y","N")</f>
        <v>N</v>
      </c>
      <c r="AV42" t="str">
        <f>IF(J42&gt;=MinGamesC,"Y","N")</f>
        <v>N</v>
      </c>
      <c r="AW42" t="str">
        <f>IF(K42&gt;=MinGames1B,"Y","N")</f>
        <v>N</v>
      </c>
      <c r="AX42" t="str">
        <f>IF(L42&gt;=MinGames2B,"Y","N")</f>
        <v>N</v>
      </c>
      <c r="AY42" t="str">
        <f>IF(M42&gt;=MinGames3B,"Y","N")</f>
        <v>N</v>
      </c>
      <c r="AZ42" t="str">
        <f>IF(N42&gt;=MinGamesSS,"Y","N")</f>
        <v>Y</v>
      </c>
      <c r="BA42" t="str">
        <f>IF(O42&gt;=MinGamesOF,"Y","N")</f>
        <v>N</v>
      </c>
      <c r="BB42" t="str">
        <f>IF(P42&gt;=MinGamesDH,"Y","N")</f>
        <v>N</v>
      </c>
      <c r="BC42" t="str">
        <f>IF(AW42="Y","Y",IF(AY42="Y","Y","N"))</f>
        <v>N</v>
      </c>
      <c r="BD42" t="str">
        <f>IF(AX42="Y","Y",IF(AZ42="Y","Y","N"))</f>
        <v>Y</v>
      </c>
      <c r="BE42">
        <f>IF(OR(X42="SP",X42="RP"),UPPER(X42),"")</f>
      </c>
      <c r="BF42" t="str">
        <f>IF(ISBLANK(D42),"",D42)</f>
        <v>STL</v>
      </c>
      <c r="BG42">
        <f>IF(ISBLANK(F42),"",F42)</f>
      </c>
      <c r="BH42" t="str">
        <f>IF(ISBLANK(G42),"",G42)</f>
        <v>Low</v>
      </c>
      <c r="BI42" t="e">
        <f>MATCH($A42,Draft!$A$1:$A$1001,0)</f>
        <v>#N/A</v>
      </c>
      <c r="BJ42">
        <f>IF(ISNA(BI42),"",IF(ISBLANK(INDEX(Draft!$C:$C,BI42)),"",INDEX(Draft!$C:$C,BI42)))</f>
      </c>
      <c r="BK42">
        <f>IF(BJ42="","",INDEX(Draft!$D:$D,BI42))</f>
      </c>
      <c r="BL42" t="str">
        <f>TRIM(C42)&amp;" "&amp;TRIM(B42)&amp;" ("&amp;TRIM(D42)&amp;")"</f>
        <v>David Eckstein (STL)</v>
      </c>
    </row>
    <row r="43" spans="1:64" ht="12.75">
      <c r="A43" t="s">
        <v>33</v>
      </c>
      <c r="B43" t="s">
        <v>144</v>
      </c>
      <c r="C43" t="s">
        <v>399</v>
      </c>
      <c r="D43" t="s">
        <v>261</v>
      </c>
      <c r="E43" t="s">
        <v>317</v>
      </c>
      <c r="G43" t="s">
        <v>236</v>
      </c>
      <c r="H43">
        <v>31</v>
      </c>
      <c r="I43" t="s">
        <v>123</v>
      </c>
      <c r="J43">
        <v>0</v>
      </c>
      <c r="K43">
        <v>0</v>
      </c>
      <c r="L43">
        <v>0</v>
      </c>
      <c r="M43">
        <v>0</v>
      </c>
      <c r="N43">
        <v>0</v>
      </c>
      <c r="O43">
        <v>148</v>
      </c>
      <c r="P43">
        <v>0</v>
      </c>
      <c r="Q43">
        <v>548</v>
      </c>
      <c r="R43">
        <v>149</v>
      </c>
      <c r="S43">
        <v>0.2718978102189781</v>
      </c>
      <c r="T43">
        <v>17</v>
      </c>
      <c r="U43">
        <v>71</v>
      </c>
      <c r="V43">
        <v>68</v>
      </c>
      <c r="W43">
        <v>7</v>
      </c>
      <c r="X43" t="s">
        <v>63</v>
      </c>
      <c r="Y43" t="s">
        <v>63</v>
      </c>
      <c r="AS43">
        <v>1.9389450377056094</v>
      </c>
      <c r="AT43">
        <f>AS43*(1+Inflation)</f>
        <v>2.5206285490172924</v>
      </c>
      <c r="AU43" t="str">
        <f>IF(BE43&lt;&gt;"","Y","N")</f>
        <v>N</v>
      </c>
      <c r="AV43" t="str">
        <f>IF(J43&gt;=MinGamesC,"Y","N")</f>
        <v>N</v>
      </c>
      <c r="AW43" t="str">
        <f>IF(K43&gt;=MinGames1B,"Y","N")</f>
        <v>N</v>
      </c>
      <c r="AX43" t="str">
        <f>IF(L43&gt;=MinGames2B,"Y","N")</f>
        <v>N</v>
      </c>
      <c r="AY43" t="str">
        <f>IF(M43&gt;=MinGames3B,"Y","N")</f>
        <v>N</v>
      </c>
      <c r="AZ43" t="str">
        <f>IF(N43&gt;=MinGamesSS,"Y","N")</f>
        <v>N</v>
      </c>
      <c r="BA43" t="str">
        <f>IF(O43&gt;=MinGamesOF,"Y","N")</f>
        <v>Y</v>
      </c>
      <c r="BB43" t="str">
        <f>IF(P43&gt;=MinGamesDH,"Y","N")</f>
        <v>N</v>
      </c>
      <c r="BC43" t="str">
        <f>IF(AW43="Y","Y",IF(AY43="Y","Y","N"))</f>
        <v>N</v>
      </c>
      <c r="BD43" t="str">
        <f>IF(AX43="Y","Y",IF(AZ43="Y","Y","N"))</f>
        <v>N</v>
      </c>
      <c r="BE43">
        <f>IF(OR(X43="SP",X43="RP"),UPPER(X43),"")</f>
      </c>
      <c r="BF43" t="str">
        <f>IF(ISBLANK(D43),"",D43)</f>
        <v>STL</v>
      </c>
      <c r="BG43">
        <f>IF(ISBLANK(F43),"",F43)</f>
      </c>
      <c r="BH43" t="str">
        <f>IF(ISBLANK(G43),"",G43)</f>
        <v>Med</v>
      </c>
      <c r="BI43" t="e">
        <f>MATCH($A43,Draft!$A$1:$A$1001,0)</f>
        <v>#N/A</v>
      </c>
      <c r="BJ43">
        <f>IF(ISNA(BI43),"",IF(ISBLANK(INDEX(Draft!$C:$C,BI43)),"",INDEX(Draft!$C:$C,BI43)))</f>
      </c>
      <c r="BK43">
        <f>IF(BJ43="","",INDEX(Draft!$D:$D,BI43))</f>
      </c>
      <c r="BL43" t="str">
        <f>TRIM(C43)&amp;" "&amp;TRIM(B43)&amp;" ("&amp;TRIM(D43)&amp;")"</f>
        <v>Juan Encarnacion (STL)</v>
      </c>
    </row>
    <row r="44" spans="1:64" ht="12.75">
      <c r="A44" t="s">
        <v>36</v>
      </c>
      <c r="B44" t="s">
        <v>225</v>
      </c>
      <c r="C44" t="s">
        <v>437</v>
      </c>
      <c r="D44" t="s">
        <v>261</v>
      </c>
      <c r="E44" t="s">
        <v>317</v>
      </c>
      <c r="G44" t="s">
        <v>234</v>
      </c>
      <c r="H44">
        <v>24</v>
      </c>
      <c r="I44" t="s">
        <v>336</v>
      </c>
      <c r="J44">
        <v>127</v>
      </c>
      <c r="K44">
        <v>4</v>
      </c>
      <c r="L44">
        <v>0</v>
      </c>
      <c r="M44">
        <v>0</v>
      </c>
      <c r="N44">
        <v>0</v>
      </c>
      <c r="O44">
        <v>0</v>
      </c>
      <c r="P44">
        <v>0</v>
      </c>
      <c r="Q44">
        <v>413</v>
      </c>
      <c r="R44">
        <v>107</v>
      </c>
      <c r="S44">
        <v>0.25907990314769974</v>
      </c>
      <c r="T44">
        <v>10</v>
      </c>
      <c r="U44">
        <v>49</v>
      </c>
      <c r="V44">
        <v>30</v>
      </c>
      <c r="W44">
        <v>1</v>
      </c>
      <c r="X44" t="s">
        <v>63</v>
      </c>
      <c r="Y44" t="s">
        <v>63</v>
      </c>
      <c r="AS44">
        <v>-2.1309188759917426</v>
      </c>
      <c r="AT44">
        <f>AS44*(1+Inflation)</f>
        <v>-2.7701945387892652</v>
      </c>
      <c r="AU44" t="str">
        <f>IF(BE44&lt;&gt;"","Y","N")</f>
        <v>N</v>
      </c>
      <c r="AV44" t="str">
        <f>IF(J44&gt;=MinGamesC,"Y","N")</f>
        <v>Y</v>
      </c>
      <c r="AW44" t="str">
        <f>IF(K44&gt;=MinGames1B,"Y","N")</f>
        <v>N</v>
      </c>
      <c r="AX44" t="str">
        <f>IF(L44&gt;=MinGames2B,"Y","N")</f>
        <v>N</v>
      </c>
      <c r="AY44" t="str">
        <f>IF(M44&gt;=MinGames3B,"Y","N")</f>
        <v>N</v>
      </c>
      <c r="AZ44" t="str">
        <f>IF(N44&gt;=MinGamesSS,"Y","N")</f>
        <v>N</v>
      </c>
      <c r="BA44" t="str">
        <f>IF(O44&gt;=MinGamesOF,"Y","N")</f>
        <v>N</v>
      </c>
      <c r="BB44" t="str">
        <f>IF(P44&gt;=MinGamesDH,"Y","N")</f>
        <v>N</v>
      </c>
      <c r="BC44" t="str">
        <f>IF(AW44="Y","Y",IF(AY44="Y","Y","N"))</f>
        <v>N</v>
      </c>
      <c r="BD44" t="str">
        <f>IF(AX44="Y","Y",IF(AZ44="Y","Y","N"))</f>
        <v>N</v>
      </c>
      <c r="BE44">
        <f>IF(OR(X44="SP",X44="RP"),UPPER(X44),"")</f>
      </c>
      <c r="BF44" t="str">
        <f>IF(ISBLANK(D44),"",D44)</f>
        <v>STL</v>
      </c>
      <c r="BG44">
        <f>IF(ISBLANK(F44),"",F44)</f>
      </c>
      <c r="BH44" t="str">
        <f>IF(ISBLANK(G44),"",G44)</f>
        <v>High</v>
      </c>
      <c r="BI44" t="e">
        <f>MATCH($A44,Draft!$A$1:$A$1001,0)</f>
        <v>#N/A</v>
      </c>
      <c r="BJ44">
        <f>IF(ISNA(BI44),"",IF(ISBLANK(INDEX(Draft!$C:$C,BI44)),"",INDEX(Draft!$C:$C,BI44)))</f>
      </c>
      <c r="BK44">
        <f>IF(BJ44="","",INDEX(Draft!$D:$D,BI44))</f>
      </c>
      <c r="BL44" t="str">
        <f>TRIM(C44)&amp;" "&amp;TRIM(B44)&amp;" ("&amp;TRIM(D44)&amp;")"</f>
        <v>Yadier Molina (STL)</v>
      </c>
    </row>
    <row r="45" spans="1:64" ht="12.75">
      <c r="A45" t="s">
        <v>38</v>
      </c>
      <c r="B45" t="s">
        <v>435</v>
      </c>
      <c r="C45" t="s">
        <v>78</v>
      </c>
      <c r="D45" t="s">
        <v>261</v>
      </c>
      <c r="E45" t="s">
        <v>317</v>
      </c>
      <c r="G45" t="s">
        <v>235</v>
      </c>
      <c r="H45">
        <v>31</v>
      </c>
      <c r="I45" t="s">
        <v>385</v>
      </c>
      <c r="J45">
        <v>0</v>
      </c>
      <c r="K45">
        <v>0</v>
      </c>
      <c r="L45">
        <v>133</v>
      </c>
      <c r="M45">
        <v>0</v>
      </c>
      <c r="N45">
        <v>0</v>
      </c>
      <c r="O45">
        <v>0</v>
      </c>
      <c r="P45">
        <v>0</v>
      </c>
      <c r="Q45">
        <v>466</v>
      </c>
      <c r="R45">
        <v>126</v>
      </c>
      <c r="S45">
        <v>0.2703862660944206</v>
      </c>
      <c r="T45">
        <v>4</v>
      </c>
      <c r="U45">
        <v>51</v>
      </c>
      <c r="V45">
        <v>55</v>
      </c>
      <c r="W45">
        <v>19</v>
      </c>
      <c r="X45" t="s">
        <v>63</v>
      </c>
      <c r="Y45" t="s">
        <v>63</v>
      </c>
      <c r="AS45">
        <v>-2.9932579145273035</v>
      </c>
      <c r="AT45">
        <f>AS45*(1+Inflation)</f>
        <v>-3.8912352888854946</v>
      </c>
      <c r="AU45" t="str">
        <f>IF(BE45&lt;&gt;"","Y","N")</f>
        <v>N</v>
      </c>
      <c r="AV45" t="str">
        <f>IF(J45&gt;=MinGamesC,"Y","N")</f>
        <v>N</v>
      </c>
      <c r="AW45" t="str">
        <f>IF(K45&gt;=MinGames1B,"Y","N")</f>
        <v>N</v>
      </c>
      <c r="AX45" t="str">
        <f>IF(L45&gt;=MinGames2B,"Y","N")</f>
        <v>Y</v>
      </c>
      <c r="AY45" t="str">
        <f>IF(M45&gt;=MinGames3B,"Y","N")</f>
        <v>N</v>
      </c>
      <c r="AZ45" t="str">
        <f>IF(N45&gt;=MinGamesSS,"Y","N")</f>
        <v>N</v>
      </c>
      <c r="BA45" t="str">
        <f>IF(O45&gt;=MinGamesOF,"Y","N")</f>
        <v>N</v>
      </c>
      <c r="BB45" t="str">
        <f>IF(P45&gt;=MinGamesDH,"Y","N")</f>
        <v>N</v>
      </c>
      <c r="BC45" t="str">
        <f>IF(AW45="Y","Y",IF(AY45="Y","Y","N"))</f>
        <v>N</v>
      </c>
      <c r="BD45" t="str">
        <f>IF(AX45="Y","Y",IF(AZ45="Y","Y","N"))</f>
        <v>Y</v>
      </c>
      <c r="BE45">
        <f>IF(OR(X45="SP",X45="RP"),UPPER(X45),"")</f>
      </c>
      <c r="BF45" t="str">
        <f>IF(ISBLANK(D45),"",D45)</f>
        <v>STL</v>
      </c>
      <c r="BG45">
        <f>IF(ISBLANK(F45),"",F45)</f>
      </c>
      <c r="BH45" t="str">
        <f>IF(ISBLANK(G45),"",G45)</f>
        <v>Low</v>
      </c>
      <c r="BI45" t="e">
        <f>MATCH($A45,Draft!$A$1:$A$1001,0)</f>
        <v>#N/A</v>
      </c>
      <c r="BJ45">
        <f>IF(ISNA(BI45),"",IF(ISBLANK(INDEX(Draft!$C:$C,BI45)),"",INDEX(Draft!$C:$C,BI45)))</f>
      </c>
      <c r="BK45">
        <f>IF(BJ45="","",INDEX(Draft!$D:$D,BI45))</f>
      </c>
      <c r="BL45" t="str">
        <f>TRIM(C45)&amp;" "&amp;TRIM(B45)&amp;" ("&amp;TRIM(D45)&amp;")"</f>
        <v>Adam Kennedy (STL)</v>
      </c>
    </row>
    <row r="46" spans="1:64" ht="12.75">
      <c r="A46" t="s">
        <v>152</v>
      </c>
      <c r="B46" t="s">
        <v>116</v>
      </c>
      <c r="C46" t="s">
        <v>227</v>
      </c>
      <c r="D46" t="s">
        <v>261</v>
      </c>
      <c r="E46" t="s">
        <v>317</v>
      </c>
      <c r="G46" t="s">
        <v>235</v>
      </c>
      <c r="H46">
        <v>32</v>
      </c>
      <c r="I46" t="s">
        <v>41</v>
      </c>
      <c r="J46" t="s">
        <v>63</v>
      </c>
      <c r="K46" t="s">
        <v>63</v>
      </c>
      <c r="L46" t="s">
        <v>63</v>
      </c>
      <c r="M46" t="s">
        <v>63</v>
      </c>
      <c r="N46" t="s">
        <v>63</v>
      </c>
      <c r="O46" t="s">
        <v>63</v>
      </c>
      <c r="P46" t="s">
        <v>63</v>
      </c>
      <c r="X46" t="s">
        <v>62</v>
      </c>
      <c r="Y46" t="s">
        <v>63</v>
      </c>
      <c r="Z46">
        <v>16</v>
      </c>
      <c r="AA46">
        <v>220</v>
      </c>
      <c r="AB46">
        <v>178.44444444444443</v>
      </c>
      <c r="AC46">
        <v>205.33333333333334</v>
      </c>
      <c r="AD46">
        <v>44</v>
      </c>
      <c r="AE46">
        <v>2</v>
      </c>
      <c r="AF46">
        <v>5</v>
      </c>
      <c r="AG46">
        <v>17.84444444444444</v>
      </c>
      <c r="AH46">
        <v>0</v>
      </c>
      <c r="AI46">
        <v>891</v>
      </c>
      <c r="AJ46">
        <v>24.444444444444443</v>
      </c>
      <c r="AK46">
        <v>2.9345953118559334</v>
      </c>
      <c r="AL46">
        <v>0.26635117203601666</v>
      </c>
      <c r="AM46">
        <v>3.20094648389195</v>
      </c>
      <c r="AN46">
        <v>1.1333333333333333</v>
      </c>
      <c r="AO46">
        <v>254.33333333333334</v>
      </c>
      <c r="AP46">
        <v>325.1447777777778</v>
      </c>
      <c r="AQ46">
        <v>92.81162193956023</v>
      </c>
      <c r="AR46">
        <v>78.24535849513656</v>
      </c>
      <c r="AS46">
        <v>19.620588085791674</v>
      </c>
      <c r="AT46">
        <f>AS46*(1+Inflation)</f>
        <v>25.506764511529177</v>
      </c>
      <c r="AU46" t="str">
        <f>IF(BE46&lt;&gt;"","Y","N")</f>
        <v>Y</v>
      </c>
      <c r="AV46" t="str">
        <f>IF(J46&gt;=MinGamesC,"Y","N")</f>
        <v>Y</v>
      </c>
      <c r="AW46" t="str">
        <f>IF(K46&gt;=MinGames1B,"Y","N")</f>
        <v>Y</v>
      </c>
      <c r="AX46" t="str">
        <f>IF(L46&gt;=MinGames2B,"Y","N")</f>
        <v>Y</v>
      </c>
      <c r="AY46" t="str">
        <f>IF(M46&gt;=MinGames3B,"Y","N")</f>
        <v>Y</v>
      </c>
      <c r="AZ46" t="str">
        <f>IF(N46&gt;=MinGamesSS,"Y","N")</f>
        <v>Y</v>
      </c>
      <c r="BA46" t="str">
        <f>IF(O46&gt;=MinGamesOF,"Y","N")</f>
        <v>Y</v>
      </c>
      <c r="BB46" t="str">
        <f>IF(P46&gt;=MinGamesDH,"Y","N")</f>
        <v>Y</v>
      </c>
      <c r="BC46" t="str">
        <f>IF(AW46="Y","Y",IF(AY46="Y","Y","N"))</f>
        <v>Y</v>
      </c>
      <c r="BD46" t="str">
        <f>IF(AX46="Y","Y",IF(AZ46="Y","Y","N"))</f>
        <v>Y</v>
      </c>
      <c r="BE46" t="str">
        <f>IF(OR(X46="SP",X46="RP"),UPPER(X46),"")</f>
        <v>SP</v>
      </c>
      <c r="BF46" t="str">
        <f>IF(ISBLANK(D46),"",D46)</f>
        <v>STL</v>
      </c>
      <c r="BG46">
        <f>IF(ISBLANK(F46),"",F46)</f>
      </c>
      <c r="BH46" t="str">
        <f>IF(ISBLANK(G46),"",G46)</f>
        <v>Low</v>
      </c>
      <c r="BI46" t="e">
        <f>MATCH($A46,Draft!$A$1:$A$1001,0)</f>
        <v>#N/A</v>
      </c>
      <c r="BJ46">
        <f>IF(ISNA(BI46),"",IF(ISBLANK(INDEX(Draft!$C:$C,BI46)),"",INDEX(Draft!$C:$C,BI46)))</f>
      </c>
      <c r="BK46">
        <f>IF(BJ46="","",INDEX(Draft!$D:$D,BI46))</f>
      </c>
      <c r="BL46" t="str">
        <f>TRIM(C46)&amp;" "&amp;TRIM(B46)&amp;" ("&amp;TRIM(D46)&amp;")"</f>
        <v>Chris Carpenter (STL)</v>
      </c>
    </row>
    <row r="47" spans="1:64" ht="12.75">
      <c r="A47" t="s">
        <v>179</v>
      </c>
      <c r="B47" t="s">
        <v>134</v>
      </c>
      <c r="C47" t="s">
        <v>79</v>
      </c>
      <c r="D47" t="s">
        <v>261</v>
      </c>
      <c r="E47" t="s">
        <v>317</v>
      </c>
      <c r="G47" t="s">
        <v>234</v>
      </c>
      <c r="H47">
        <v>30</v>
      </c>
      <c r="I47" t="s">
        <v>192</v>
      </c>
      <c r="J47" t="s">
        <v>63</v>
      </c>
      <c r="K47" t="s">
        <v>63</v>
      </c>
      <c r="L47" t="s">
        <v>63</v>
      </c>
      <c r="M47" t="s">
        <v>63</v>
      </c>
      <c r="N47" t="s">
        <v>63</v>
      </c>
      <c r="O47" t="s">
        <v>63</v>
      </c>
      <c r="P47" t="s">
        <v>63</v>
      </c>
      <c r="X47" t="s">
        <v>62</v>
      </c>
      <c r="Y47" t="s">
        <v>63</v>
      </c>
      <c r="Z47">
        <v>12</v>
      </c>
      <c r="AA47">
        <v>174</v>
      </c>
      <c r="AB47">
        <v>116</v>
      </c>
      <c r="AC47">
        <v>174</v>
      </c>
      <c r="AD47">
        <v>71.53333333333333</v>
      </c>
      <c r="AE47">
        <v>5</v>
      </c>
      <c r="AF47">
        <v>8</v>
      </c>
      <c r="AG47">
        <v>18.56</v>
      </c>
      <c r="AH47">
        <v>0</v>
      </c>
      <c r="AI47">
        <v>748.2</v>
      </c>
      <c r="AJ47">
        <v>19.333333333333332</v>
      </c>
      <c r="AK47">
        <v>4.3726751866886655</v>
      </c>
      <c r="AL47">
        <v>-0.09316879667216638</v>
      </c>
      <c r="AM47">
        <v>4.3726751866886655</v>
      </c>
      <c r="AN47">
        <v>1.4111111111111112</v>
      </c>
      <c r="AO47">
        <v>253.53333333333333</v>
      </c>
      <c r="AP47">
        <v>302.8894666666667</v>
      </c>
      <c r="AQ47">
        <v>102.63642891680777</v>
      </c>
      <c r="AR47">
        <v>84.53838694264753</v>
      </c>
      <c r="AS47">
        <v>-3.2142766537358014</v>
      </c>
      <c r="AT47">
        <f>AS47*(1+Inflation)</f>
        <v>-4.178559649856542</v>
      </c>
      <c r="AU47" t="str">
        <f>IF(BE47&lt;&gt;"","Y","N")</f>
        <v>Y</v>
      </c>
      <c r="AV47" t="str">
        <f>IF(J47&gt;=MinGamesC,"Y","N")</f>
        <v>Y</v>
      </c>
      <c r="AW47" t="str">
        <f>IF(K47&gt;=MinGames1B,"Y","N")</f>
        <v>Y</v>
      </c>
      <c r="AX47" t="str">
        <f>IF(L47&gt;=MinGames2B,"Y","N")</f>
        <v>Y</v>
      </c>
      <c r="AY47" t="str">
        <f>IF(M47&gt;=MinGames3B,"Y","N")</f>
        <v>Y</v>
      </c>
      <c r="AZ47" t="str">
        <f>IF(N47&gt;=MinGamesSS,"Y","N")</f>
        <v>Y</v>
      </c>
      <c r="BA47" t="str">
        <f>IF(O47&gt;=MinGamesOF,"Y","N")</f>
        <v>Y</v>
      </c>
      <c r="BB47" t="str">
        <f>IF(P47&gt;=MinGamesDH,"Y","N")</f>
        <v>Y</v>
      </c>
      <c r="BC47" t="str">
        <f>IF(AW47="Y","Y",IF(AY47="Y","Y","N"))</f>
        <v>Y</v>
      </c>
      <c r="BD47" t="str">
        <f>IF(AX47="Y","Y",IF(AZ47="Y","Y","N"))</f>
        <v>Y</v>
      </c>
      <c r="BE47" t="str">
        <f>IF(OR(X47="SP",X47="RP"),UPPER(X47),"")</f>
        <v>SP</v>
      </c>
      <c r="BF47" t="str">
        <f>IF(ISBLANK(D47),"",D47)</f>
        <v>STL</v>
      </c>
      <c r="BG47">
        <f>IF(ISBLANK(F47),"",F47)</f>
      </c>
      <c r="BH47" t="str">
        <f>IF(ISBLANK(G47),"",G47)</f>
        <v>High</v>
      </c>
      <c r="BI47" t="e">
        <f>MATCH($A47,Draft!$A$1:$A$1001,0)</f>
        <v>#N/A</v>
      </c>
      <c r="BJ47">
        <f>IF(ISNA(BI47),"",IF(ISBLANK(INDEX(Draft!$C:$C,BI47)),"",INDEX(Draft!$C:$C,BI47)))</f>
      </c>
      <c r="BK47">
        <f>IF(BJ47="","",INDEX(Draft!$D:$D,BI47))</f>
      </c>
      <c r="BL47" t="str">
        <f>TRIM(C47)&amp;" "&amp;TRIM(B47)&amp;" ("&amp;TRIM(D47)&amp;")"</f>
        <v>Kip Wells (STL)</v>
      </c>
    </row>
    <row r="48" spans="1:64" ht="12.75">
      <c r="A48" t="s">
        <v>180</v>
      </c>
      <c r="B48" t="s">
        <v>398</v>
      </c>
      <c r="C48" t="s">
        <v>78</v>
      </c>
      <c r="D48" t="s">
        <v>261</v>
      </c>
      <c r="E48" t="s">
        <v>317</v>
      </c>
      <c r="G48" t="s">
        <v>234</v>
      </c>
      <c r="H48">
        <v>25</v>
      </c>
      <c r="I48" t="s">
        <v>11</v>
      </c>
      <c r="J48" t="s">
        <v>63</v>
      </c>
      <c r="K48" t="s">
        <v>63</v>
      </c>
      <c r="L48" t="s">
        <v>63</v>
      </c>
      <c r="M48" t="s">
        <v>63</v>
      </c>
      <c r="N48" t="s">
        <v>63</v>
      </c>
      <c r="O48" t="s">
        <v>63</v>
      </c>
      <c r="P48" t="s">
        <v>63</v>
      </c>
      <c r="X48" t="s">
        <v>62</v>
      </c>
      <c r="Y48" t="s">
        <v>63</v>
      </c>
      <c r="Z48">
        <v>10</v>
      </c>
      <c r="AA48">
        <v>170</v>
      </c>
      <c r="AB48">
        <v>113.33333333333334</v>
      </c>
      <c r="AC48">
        <v>168.11111111111111</v>
      </c>
      <c r="AD48">
        <v>62.33333333333333</v>
      </c>
      <c r="AE48">
        <v>6</v>
      </c>
      <c r="AF48">
        <v>2</v>
      </c>
      <c r="AG48">
        <v>18.88888888888889</v>
      </c>
      <c r="AH48">
        <v>0</v>
      </c>
      <c r="AI48">
        <v>714</v>
      </c>
      <c r="AJ48">
        <v>18.88888888888889</v>
      </c>
      <c r="AK48">
        <v>4.034624754398493</v>
      </c>
      <c r="AL48">
        <v>-0.008656188599623249</v>
      </c>
      <c r="AM48">
        <v>4.034624754398493</v>
      </c>
      <c r="AN48">
        <v>1.3555555555555556</v>
      </c>
      <c r="AO48">
        <v>232.44444444444446</v>
      </c>
      <c r="AP48">
        <v>287.185</v>
      </c>
      <c r="AQ48">
        <v>93.49377840024898</v>
      </c>
      <c r="AR48">
        <v>76.20957869419375</v>
      </c>
      <c r="AS48">
        <v>-1.2100118190238198</v>
      </c>
      <c r="AT48">
        <f>AS48*(1+Inflation)</f>
        <v>-1.573015364730966</v>
      </c>
      <c r="AU48" t="str">
        <f>IF(BE48&lt;&gt;"","Y","N")</f>
        <v>Y</v>
      </c>
      <c r="AV48" t="str">
        <f>IF(J48&gt;=MinGamesC,"Y","N")</f>
        <v>Y</v>
      </c>
      <c r="AW48" t="str">
        <f>IF(K48&gt;=MinGames1B,"Y","N")</f>
        <v>Y</v>
      </c>
      <c r="AX48" t="str">
        <f>IF(L48&gt;=MinGames2B,"Y","N")</f>
        <v>Y</v>
      </c>
      <c r="AY48" t="str">
        <f>IF(M48&gt;=MinGames3B,"Y","N")</f>
        <v>Y</v>
      </c>
      <c r="AZ48" t="str">
        <f>IF(N48&gt;=MinGamesSS,"Y","N")</f>
        <v>Y</v>
      </c>
      <c r="BA48" t="str">
        <f>IF(O48&gt;=MinGamesOF,"Y","N")</f>
        <v>Y</v>
      </c>
      <c r="BB48" t="str">
        <f>IF(P48&gt;=MinGamesDH,"Y","N")</f>
        <v>Y</v>
      </c>
      <c r="BC48" t="str">
        <f>IF(AW48="Y","Y",IF(AY48="Y","Y","N"))</f>
        <v>Y</v>
      </c>
      <c r="BD48" t="str">
        <f>IF(AX48="Y","Y",IF(AZ48="Y","Y","N"))</f>
        <v>Y</v>
      </c>
      <c r="BE48" t="str">
        <f>IF(OR(X48="SP",X48="RP"),UPPER(X48),"")</f>
        <v>SP</v>
      </c>
      <c r="BF48" t="str">
        <f>IF(ISBLANK(D48),"",D48)</f>
        <v>STL</v>
      </c>
      <c r="BG48">
        <f>IF(ISBLANK(F48),"",F48)</f>
      </c>
      <c r="BH48" t="str">
        <f>IF(ISBLANK(G48),"",G48)</f>
        <v>High</v>
      </c>
      <c r="BI48" t="e">
        <f>MATCH($A48,Draft!$A$1:$A$1001,0)</f>
        <v>#N/A</v>
      </c>
      <c r="BJ48">
        <f>IF(ISNA(BI48),"",IF(ISBLANK(INDEX(Draft!$C:$C,BI48)),"",INDEX(Draft!$C:$C,BI48)))</f>
      </c>
      <c r="BK48">
        <f>IF(BJ48="","",INDEX(Draft!$D:$D,BI48))</f>
      </c>
      <c r="BL48" t="str">
        <f>TRIM(C48)&amp;" "&amp;TRIM(B48)&amp;" ("&amp;TRIM(D48)&amp;")"</f>
        <v>Adam Wainwright (STL)</v>
      </c>
    </row>
    <row r="49" spans="1:64" ht="12.75">
      <c r="A49" t="s">
        <v>181</v>
      </c>
      <c r="B49" t="s">
        <v>117</v>
      </c>
      <c r="C49" t="s">
        <v>226</v>
      </c>
      <c r="D49" t="s">
        <v>261</v>
      </c>
      <c r="E49" t="s">
        <v>317</v>
      </c>
      <c r="G49" t="s">
        <v>234</v>
      </c>
      <c r="H49">
        <v>25</v>
      </c>
      <c r="I49" t="s">
        <v>103</v>
      </c>
      <c r="J49" t="s">
        <v>63</v>
      </c>
      <c r="K49" t="s">
        <v>63</v>
      </c>
      <c r="L49" t="s">
        <v>63</v>
      </c>
      <c r="M49" t="s">
        <v>63</v>
      </c>
      <c r="N49" t="s">
        <v>63</v>
      </c>
      <c r="O49" t="s">
        <v>63</v>
      </c>
      <c r="P49" t="s">
        <v>63</v>
      </c>
      <c r="X49" t="s">
        <v>62</v>
      </c>
      <c r="Y49" t="s">
        <v>63</v>
      </c>
      <c r="Z49">
        <v>7</v>
      </c>
      <c r="AA49">
        <v>122</v>
      </c>
      <c r="AB49">
        <v>100.31111111111112</v>
      </c>
      <c r="AC49">
        <v>119.28888888888889</v>
      </c>
      <c r="AD49">
        <v>44.73333333333333</v>
      </c>
      <c r="AE49">
        <v>1</v>
      </c>
      <c r="AF49">
        <v>8</v>
      </c>
      <c r="AG49">
        <v>18.3</v>
      </c>
      <c r="AH49">
        <v>0</v>
      </c>
      <c r="AI49">
        <v>522.16</v>
      </c>
      <c r="AJ49">
        <v>13.555555555555555</v>
      </c>
      <c r="AK49">
        <v>4.468776537014316</v>
      </c>
      <c r="AL49">
        <v>-0.11719413425357894</v>
      </c>
      <c r="AM49">
        <v>4.468776537014316</v>
      </c>
      <c r="AN49">
        <v>1.3444444444444443</v>
      </c>
      <c r="AO49">
        <v>172.0222222222222</v>
      </c>
      <c r="AP49">
        <v>220.85972222222222</v>
      </c>
      <c r="AQ49">
        <v>72.76080170072272</v>
      </c>
      <c r="AR49">
        <v>60.57674861286072</v>
      </c>
      <c r="AS49">
        <v>-5.00320070670506</v>
      </c>
      <c r="AT49">
        <f>AS49*(1+Inflation)</f>
        <v>-6.504160918716579</v>
      </c>
      <c r="AU49" t="str">
        <f>IF(BE49&lt;&gt;"","Y","N")</f>
        <v>Y</v>
      </c>
      <c r="AV49" t="str">
        <f>IF(J49&gt;=MinGamesC,"Y","N")</f>
        <v>Y</v>
      </c>
      <c r="AW49" t="str">
        <f>IF(K49&gt;=MinGames1B,"Y","N")</f>
        <v>Y</v>
      </c>
      <c r="AX49" t="str">
        <f>IF(L49&gt;=MinGames2B,"Y","N")</f>
        <v>Y</v>
      </c>
      <c r="AY49" t="str">
        <f>IF(M49&gt;=MinGames3B,"Y","N")</f>
        <v>Y</v>
      </c>
      <c r="AZ49" t="str">
        <f>IF(N49&gt;=MinGamesSS,"Y","N")</f>
        <v>Y</v>
      </c>
      <c r="BA49" t="str">
        <f>IF(O49&gt;=MinGamesOF,"Y","N")</f>
        <v>Y</v>
      </c>
      <c r="BB49" t="str">
        <f>IF(P49&gt;=MinGamesDH,"Y","N")</f>
        <v>Y</v>
      </c>
      <c r="BC49" t="str">
        <f>IF(AW49="Y","Y",IF(AY49="Y","Y","N"))</f>
        <v>Y</v>
      </c>
      <c r="BD49" t="str">
        <f>IF(AX49="Y","Y",IF(AZ49="Y","Y","N"))</f>
        <v>Y</v>
      </c>
      <c r="BE49" t="str">
        <f>IF(OR(X49="SP",X49="RP"),UPPER(X49),"")</f>
        <v>SP</v>
      </c>
      <c r="BF49" t="str">
        <f>IF(ISBLANK(D49),"",D49)</f>
        <v>STL</v>
      </c>
      <c r="BG49">
        <f>IF(ISBLANK(F49),"",F49)</f>
      </c>
      <c r="BH49" t="str">
        <f>IF(ISBLANK(G49),"",G49)</f>
        <v>High</v>
      </c>
      <c r="BI49" t="e">
        <f>MATCH($A49,Draft!$A$1:$A$1001,0)</f>
        <v>#N/A</v>
      </c>
      <c r="BJ49">
        <f>IF(ISNA(BI49),"",IF(ISBLANK(INDEX(Draft!$C:$C,BI49)),"",INDEX(Draft!$C:$C,BI49)))</f>
      </c>
      <c r="BK49">
        <f>IF(BJ49="","",INDEX(Draft!$D:$D,BI49))</f>
      </c>
      <c r="BL49" t="str">
        <f>TRIM(C49)&amp;" "&amp;TRIM(B49)&amp;" ("&amp;TRIM(D49)&amp;")"</f>
        <v>Anthony Reyes (STL)</v>
      </c>
    </row>
    <row r="50" spans="1:64" ht="12.75">
      <c r="A50" t="s">
        <v>446</v>
      </c>
      <c r="B50" t="s">
        <v>119</v>
      </c>
      <c r="C50" t="s">
        <v>281</v>
      </c>
      <c r="D50" t="s">
        <v>261</v>
      </c>
      <c r="E50" t="s">
        <v>317</v>
      </c>
      <c r="G50" t="s">
        <v>234</v>
      </c>
      <c r="H50">
        <v>29</v>
      </c>
      <c r="I50" t="s">
        <v>12</v>
      </c>
      <c r="J50" t="s">
        <v>63</v>
      </c>
      <c r="K50" t="s">
        <v>63</v>
      </c>
      <c r="L50" t="s">
        <v>63</v>
      </c>
      <c r="M50" t="s">
        <v>63</v>
      </c>
      <c r="N50" t="s">
        <v>63</v>
      </c>
      <c r="O50" t="s">
        <v>63</v>
      </c>
      <c r="P50" t="s">
        <v>63</v>
      </c>
      <c r="X50" t="s">
        <v>62</v>
      </c>
      <c r="Y50" t="s">
        <v>63</v>
      </c>
      <c r="Z50">
        <v>7</v>
      </c>
      <c r="AA50">
        <v>120</v>
      </c>
      <c r="AB50">
        <v>64</v>
      </c>
      <c r="AC50">
        <v>128</v>
      </c>
      <c r="AD50">
        <v>46.66666666666667</v>
      </c>
      <c r="AE50">
        <v>1</v>
      </c>
      <c r="AF50">
        <v>5</v>
      </c>
      <c r="AG50">
        <v>13.333333333333334</v>
      </c>
      <c r="AH50">
        <v>0</v>
      </c>
      <c r="AI50">
        <v>510</v>
      </c>
      <c r="AJ50">
        <v>13.333333333333334</v>
      </c>
      <c r="AK50">
        <v>4.827805248366014</v>
      </c>
      <c r="AL50">
        <v>-0.20695131209150341</v>
      </c>
      <c r="AM50">
        <v>4.827805248366014</v>
      </c>
      <c r="AN50">
        <v>1.4555555555555557</v>
      </c>
      <c r="AO50">
        <v>179.66666666666669</v>
      </c>
      <c r="AP50">
        <v>219.74666666666667</v>
      </c>
      <c r="AQ50">
        <v>77.41402178649238</v>
      </c>
      <c r="AR50">
        <v>64.37073664488018</v>
      </c>
      <c r="AS50">
        <v>-10.397086462421873</v>
      </c>
      <c r="AT50">
        <f>AS50*(1+Inflation)</f>
        <v>-13.516212401148435</v>
      </c>
      <c r="AU50" t="str">
        <f>IF(BE50&lt;&gt;"","Y","N")</f>
        <v>Y</v>
      </c>
      <c r="AV50" t="str">
        <f>IF(J50&gt;=MinGamesC,"Y","N")</f>
        <v>Y</v>
      </c>
      <c r="AW50" t="str">
        <f>IF(K50&gt;=MinGames1B,"Y","N")</f>
        <v>Y</v>
      </c>
      <c r="AX50" t="str">
        <f>IF(L50&gt;=MinGames2B,"Y","N")</f>
        <v>Y</v>
      </c>
      <c r="AY50" t="str">
        <f>IF(M50&gt;=MinGames3B,"Y","N")</f>
        <v>Y</v>
      </c>
      <c r="AZ50" t="str">
        <f>IF(N50&gt;=MinGamesSS,"Y","N")</f>
        <v>Y</v>
      </c>
      <c r="BA50" t="str">
        <f>IF(O50&gt;=MinGamesOF,"Y","N")</f>
        <v>Y</v>
      </c>
      <c r="BB50" t="str">
        <f>IF(P50&gt;=MinGamesDH,"Y","N")</f>
        <v>Y</v>
      </c>
      <c r="BC50" t="str">
        <f>IF(AW50="Y","Y",IF(AY50="Y","Y","N"))</f>
        <v>Y</v>
      </c>
      <c r="BD50" t="str">
        <f>IF(AX50="Y","Y",IF(AZ50="Y","Y","N"))</f>
        <v>Y</v>
      </c>
      <c r="BE50" t="str">
        <f>IF(OR(X50="SP",X50="RP"),UPPER(X50),"")</f>
        <v>SP</v>
      </c>
      <c r="BF50" t="str">
        <f>IF(ISBLANK(D50),"",D50)</f>
        <v>STL</v>
      </c>
      <c r="BG50">
        <f>IF(ISBLANK(F50),"",F50)</f>
      </c>
      <c r="BH50" t="str">
        <f>IF(ISBLANK(G50),"",G50)</f>
        <v>High</v>
      </c>
      <c r="BI50" t="e">
        <f>MATCH($A50,Draft!$A$1:$A$1001,0)</f>
        <v>#N/A</v>
      </c>
      <c r="BJ50">
        <f>IF(ISNA(BI50),"",IF(ISBLANK(INDEX(Draft!$C:$C,BI50)),"",INDEX(Draft!$C:$C,BI50)))</f>
      </c>
      <c r="BK50">
        <f>IF(BJ50="","",INDEX(Draft!$D:$D,BI50))</f>
      </c>
      <c r="BL50" t="str">
        <f>TRIM(C50)&amp;" "&amp;TRIM(B50)&amp;" ("&amp;TRIM(D50)&amp;")"</f>
        <v>Mark Mulder (STL)</v>
      </c>
    </row>
    <row r="51" spans="1:64" ht="12.75">
      <c r="A51" t="s">
        <v>448</v>
      </c>
      <c r="B51" t="s">
        <v>118</v>
      </c>
      <c r="C51" t="s">
        <v>445</v>
      </c>
      <c r="D51" t="s">
        <v>261</v>
      </c>
      <c r="E51" t="s">
        <v>317</v>
      </c>
      <c r="G51" t="s">
        <v>234</v>
      </c>
      <c r="H51">
        <v>34</v>
      </c>
      <c r="I51" t="s">
        <v>212</v>
      </c>
      <c r="J51" t="s">
        <v>63</v>
      </c>
      <c r="K51" t="s">
        <v>63</v>
      </c>
      <c r="L51" t="s">
        <v>63</v>
      </c>
      <c r="M51" t="s">
        <v>63</v>
      </c>
      <c r="N51" t="s">
        <v>63</v>
      </c>
      <c r="O51" t="s">
        <v>63</v>
      </c>
      <c r="P51" t="s">
        <v>63</v>
      </c>
      <c r="X51" t="s">
        <v>66</v>
      </c>
      <c r="Y51" t="s">
        <v>63</v>
      </c>
      <c r="Z51">
        <v>3</v>
      </c>
      <c r="AA51">
        <v>60</v>
      </c>
      <c r="AB51">
        <v>52.66666666666667</v>
      </c>
      <c r="AC51">
        <v>50</v>
      </c>
      <c r="AD51">
        <v>28.666666666666668</v>
      </c>
      <c r="AE51">
        <v>4</v>
      </c>
      <c r="AF51">
        <v>2</v>
      </c>
      <c r="AG51">
        <v>5</v>
      </c>
      <c r="AH51">
        <v>35</v>
      </c>
      <c r="AI51">
        <v>255</v>
      </c>
      <c r="AJ51">
        <v>6.666666666666667</v>
      </c>
      <c r="AK51">
        <v>3.3782455228758175</v>
      </c>
      <c r="AL51">
        <v>0.15543861928104563</v>
      </c>
      <c r="AM51">
        <v>3.533684142156863</v>
      </c>
      <c r="AN51">
        <v>1.3111111111111111</v>
      </c>
      <c r="AO51">
        <v>80.66666666666667</v>
      </c>
      <c r="AP51">
        <v>89.20833333333333</v>
      </c>
      <c r="AQ51">
        <v>28.220152505446624</v>
      </c>
      <c r="AR51">
        <v>23.557894281045755</v>
      </c>
      <c r="AS51">
        <v>3.809298562611917</v>
      </c>
      <c r="AT51">
        <f>AS51*(1+Inflation)</f>
        <v>4.9520881313954925</v>
      </c>
      <c r="AU51" t="str">
        <f>IF(BE51&lt;&gt;"","Y","N")</f>
        <v>Y</v>
      </c>
      <c r="AV51" t="str">
        <f>IF(J51&gt;=MinGamesC,"Y","N")</f>
        <v>Y</v>
      </c>
      <c r="AW51" t="str">
        <f>IF(K51&gt;=MinGames1B,"Y","N")</f>
        <v>Y</v>
      </c>
      <c r="AX51" t="str">
        <f>IF(L51&gt;=MinGames2B,"Y","N")</f>
        <v>Y</v>
      </c>
      <c r="AY51" t="str">
        <f>IF(M51&gt;=MinGames3B,"Y","N")</f>
        <v>Y</v>
      </c>
      <c r="AZ51" t="str">
        <f>IF(N51&gt;=MinGamesSS,"Y","N")</f>
        <v>Y</v>
      </c>
      <c r="BA51" t="str">
        <f>IF(O51&gt;=MinGamesOF,"Y","N")</f>
        <v>Y</v>
      </c>
      <c r="BB51" t="str">
        <f>IF(P51&gt;=MinGamesDH,"Y","N")</f>
        <v>Y</v>
      </c>
      <c r="BC51" t="str">
        <f>IF(AW51="Y","Y",IF(AY51="Y","Y","N"))</f>
        <v>Y</v>
      </c>
      <c r="BD51" t="str">
        <f>IF(AX51="Y","Y",IF(AZ51="Y","Y","N"))</f>
        <v>Y</v>
      </c>
      <c r="BE51" t="str">
        <f>IF(OR(X51="SP",X51="RP"),UPPER(X51),"")</f>
        <v>RP</v>
      </c>
      <c r="BF51" t="str">
        <f>IF(ISBLANK(D51),"",D51)</f>
        <v>STL</v>
      </c>
      <c r="BG51">
        <f>IF(ISBLANK(F51),"",F51)</f>
      </c>
      <c r="BH51" t="str">
        <f>IF(ISBLANK(G51),"",G51)</f>
        <v>High</v>
      </c>
      <c r="BI51" t="e">
        <f>MATCH($A51,Draft!$A$1:$A$1001,0)</f>
        <v>#N/A</v>
      </c>
      <c r="BJ51">
        <f>IF(ISNA(BI51),"",IF(ISBLANK(INDEX(Draft!$C:$C,BI51)),"",INDEX(Draft!$C:$C,BI51)))</f>
      </c>
      <c r="BK51">
        <f>IF(BJ51="","",INDEX(Draft!$D:$D,BI51))</f>
      </c>
      <c r="BL51" t="str">
        <f>TRIM(C51)&amp;" "&amp;TRIM(B51)&amp;" ("&amp;TRIM(D51)&amp;")"</f>
        <v>Jason Isringhausen (STL)</v>
      </c>
    </row>
    <row r="52" spans="1:64" ht="12.75">
      <c r="A52" t="s">
        <v>449</v>
      </c>
      <c r="B52" t="s">
        <v>121</v>
      </c>
      <c r="C52" t="s">
        <v>122</v>
      </c>
      <c r="D52" t="s">
        <v>261</v>
      </c>
      <c r="E52" t="s">
        <v>317</v>
      </c>
      <c r="G52" t="s">
        <v>236</v>
      </c>
      <c r="H52">
        <v>32</v>
      </c>
      <c r="I52" t="s">
        <v>213</v>
      </c>
      <c r="J52" t="s">
        <v>63</v>
      </c>
      <c r="K52" t="s">
        <v>63</v>
      </c>
      <c r="L52" t="s">
        <v>63</v>
      </c>
      <c r="M52" t="s">
        <v>63</v>
      </c>
      <c r="N52" t="s">
        <v>63</v>
      </c>
      <c r="O52" t="s">
        <v>63</v>
      </c>
      <c r="P52" t="s">
        <v>63</v>
      </c>
      <c r="X52" t="s">
        <v>66</v>
      </c>
      <c r="Y52" t="s">
        <v>62</v>
      </c>
      <c r="Z52">
        <v>5</v>
      </c>
      <c r="AA52">
        <v>75</v>
      </c>
      <c r="AB52">
        <v>41.66666666666667</v>
      </c>
      <c r="AC52">
        <v>77.5</v>
      </c>
      <c r="AD52">
        <v>19.166666666666668</v>
      </c>
      <c r="AE52">
        <v>5</v>
      </c>
      <c r="AF52">
        <v>2</v>
      </c>
      <c r="AG52">
        <v>6.666666666666668</v>
      </c>
      <c r="AH52">
        <v>0</v>
      </c>
      <c r="AI52">
        <v>315</v>
      </c>
      <c r="AJ52">
        <v>8.333333333333334</v>
      </c>
      <c r="AK52">
        <v>3.646167830687832</v>
      </c>
      <c r="AL52">
        <v>0.088458042328042</v>
      </c>
      <c r="AM52">
        <v>3.734625873015874</v>
      </c>
      <c r="AN52">
        <v>1.2888888888888892</v>
      </c>
      <c r="AO52">
        <v>98.66666666666669</v>
      </c>
      <c r="AP52">
        <v>121.6825</v>
      </c>
      <c r="AQ52">
        <v>38.11430687830689</v>
      </c>
      <c r="AR52">
        <v>31.121882275132286</v>
      </c>
      <c r="AS52">
        <v>-6.051026411044342</v>
      </c>
      <c r="AT52">
        <f>AS52*(1+Inflation)</f>
        <v>-7.866334334357645</v>
      </c>
      <c r="AU52" t="str">
        <f>IF(BE52&lt;&gt;"","Y","N")</f>
        <v>Y</v>
      </c>
      <c r="AV52" t="str">
        <f>IF(J52&gt;=MinGamesC,"Y","N")</f>
        <v>Y</v>
      </c>
      <c r="AW52" t="str">
        <f>IF(K52&gt;=MinGames1B,"Y","N")</f>
        <v>Y</v>
      </c>
      <c r="AX52" t="str">
        <f>IF(L52&gt;=MinGames2B,"Y","N")</f>
        <v>Y</v>
      </c>
      <c r="AY52" t="str">
        <f>IF(M52&gt;=MinGames3B,"Y","N")</f>
        <v>Y</v>
      </c>
      <c r="AZ52" t="str">
        <f>IF(N52&gt;=MinGamesSS,"Y","N")</f>
        <v>Y</v>
      </c>
      <c r="BA52" t="str">
        <f>IF(O52&gt;=MinGamesOF,"Y","N")</f>
        <v>Y</v>
      </c>
      <c r="BB52" t="str">
        <f>IF(P52&gt;=MinGamesDH,"Y","N")</f>
        <v>Y</v>
      </c>
      <c r="BC52" t="str">
        <f>IF(AW52="Y","Y",IF(AY52="Y","Y","N"))</f>
        <v>Y</v>
      </c>
      <c r="BD52" t="str">
        <f>IF(AX52="Y","Y",IF(AZ52="Y","Y","N"))</f>
        <v>Y</v>
      </c>
      <c r="BE52" t="str">
        <f>IF(OR(X52="SP",X52="RP"),UPPER(X52),"")</f>
        <v>RP</v>
      </c>
      <c r="BF52" t="str">
        <f>IF(ISBLANK(D52),"",D52)</f>
        <v>STL</v>
      </c>
      <c r="BG52">
        <f>IF(ISBLANK(F52),"",F52)</f>
      </c>
      <c r="BH52" t="str">
        <f>IF(ISBLANK(G52),"",G52)</f>
        <v>Med</v>
      </c>
      <c r="BI52" t="e">
        <f>MATCH($A52,Draft!$A$1:$A$1001,0)</f>
        <v>#N/A</v>
      </c>
      <c r="BJ52">
        <f>IF(ISNA(BI52),"",IF(ISBLANK(INDEX(Draft!$C:$C,BI52)),"",INDEX(Draft!$C:$C,BI52)))</f>
      </c>
      <c r="BK52">
        <f>IF(BJ52="","",INDEX(Draft!$D:$D,BI52))</f>
      </c>
      <c r="BL52" t="str">
        <f>TRIM(C52)&amp;" "&amp;TRIM(B52)&amp;" ("&amp;TRIM(D52)&amp;")"</f>
        <v>Braden Looper (STL)</v>
      </c>
    </row>
    <row r="53" spans="1:64" ht="12.75">
      <c r="A53" t="s">
        <v>126</v>
      </c>
      <c r="B53" t="s">
        <v>127</v>
      </c>
      <c r="C53" t="s">
        <v>211</v>
      </c>
      <c r="D53" t="s">
        <v>261</v>
      </c>
      <c r="E53" t="s">
        <v>317</v>
      </c>
      <c r="F53" t="s">
        <v>214</v>
      </c>
      <c r="G53" t="s">
        <v>234</v>
      </c>
      <c r="H53">
        <v>25</v>
      </c>
      <c r="I53" t="s">
        <v>160</v>
      </c>
      <c r="J53" t="s">
        <v>63</v>
      </c>
      <c r="K53" t="s">
        <v>63</v>
      </c>
      <c r="L53" t="s">
        <v>63</v>
      </c>
      <c r="M53" t="s">
        <v>63</v>
      </c>
      <c r="N53" t="s">
        <v>63</v>
      </c>
      <c r="O53" t="s">
        <v>63</v>
      </c>
      <c r="P53" t="s">
        <v>63</v>
      </c>
      <c r="X53" t="s">
        <v>62</v>
      </c>
      <c r="Y53" t="s">
        <v>66</v>
      </c>
      <c r="Z53">
        <v>6</v>
      </c>
      <c r="AA53">
        <v>92</v>
      </c>
      <c r="AB53">
        <v>51.11111111111111</v>
      </c>
      <c r="AC53">
        <v>97.1111111111111</v>
      </c>
      <c r="AD53">
        <v>28.622222222222216</v>
      </c>
      <c r="AE53">
        <v>2</v>
      </c>
      <c r="AF53">
        <v>4</v>
      </c>
      <c r="AG53">
        <v>9.2</v>
      </c>
      <c r="AH53">
        <v>0</v>
      </c>
      <c r="AI53">
        <v>391</v>
      </c>
      <c r="AJ53">
        <v>10.222222222222221</v>
      </c>
      <c r="AK53">
        <v>4.246880534193261</v>
      </c>
      <c r="AL53">
        <v>-0.06172013354831529</v>
      </c>
      <c r="AM53">
        <v>4.246880534193261</v>
      </c>
      <c r="AN53">
        <v>1.3666666666666665</v>
      </c>
      <c r="AO53">
        <v>129.73333333333332</v>
      </c>
      <c r="AP53">
        <v>160.2288888888889</v>
      </c>
      <c r="AQ53">
        <v>53.1637540968078</v>
      </c>
      <c r="AR53">
        <v>43.412556571753335</v>
      </c>
      <c r="AS53">
        <v>-7.335028680678086</v>
      </c>
      <c r="AT53">
        <f>AS53*(1+Inflation)</f>
        <v>-9.535537284881512</v>
      </c>
      <c r="AU53" t="str">
        <f>IF(BE53&lt;&gt;"","Y","N")</f>
        <v>Y</v>
      </c>
      <c r="AV53" t="str">
        <f>IF(J53&gt;=MinGamesC,"Y","N")</f>
        <v>Y</v>
      </c>
      <c r="AW53" t="str">
        <f>IF(K53&gt;=MinGames1B,"Y","N")</f>
        <v>Y</v>
      </c>
      <c r="AX53" t="str">
        <f>IF(L53&gt;=MinGames2B,"Y","N")</f>
        <v>Y</v>
      </c>
      <c r="AY53" t="str">
        <f>IF(M53&gt;=MinGames3B,"Y","N")</f>
        <v>Y</v>
      </c>
      <c r="AZ53" t="str">
        <f>IF(N53&gt;=MinGamesSS,"Y","N")</f>
        <v>Y</v>
      </c>
      <c r="BA53" t="str">
        <f>IF(O53&gt;=MinGamesOF,"Y","N")</f>
        <v>Y</v>
      </c>
      <c r="BB53" t="str">
        <f>IF(P53&gt;=MinGamesDH,"Y","N")</f>
        <v>Y</v>
      </c>
      <c r="BC53" t="str">
        <f>IF(AW53="Y","Y",IF(AY53="Y","Y","N"))</f>
        <v>Y</v>
      </c>
      <c r="BD53" t="str">
        <f>IF(AX53="Y","Y",IF(AZ53="Y","Y","N"))</f>
        <v>Y</v>
      </c>
      <c r="BE53" t="str">
        <f>IF(OR(X53="SP",X53="RP"),UPPER(X53),"")</f>
        <v>SP</v>
      </c>
      <c r="BF53" t="str">
        <f>IF(ISBLANK(D53),"",D53)</f>
        <v>STL</v>
      </c>
      <c r="BG53" t="str">
        <f>IF(ISBLANK(F53),"",F53)</f>
        <v>Yes</v>
      </c>
      <c r="BH53" t="str">
        <f>IF(ISBLANK(G53),"",G53)</f>
        <v>High</v>
      </c>
      <c r="BI53" t="e">
        <f>MATCH($A53,Draft!$A$1:$A$1001,0)</f>
        <v>#N/A</v>
      </c>
      <c r="BJ53">
        <f>IF(ISNA(BI53),"",IF(ISBLANK(INDEX(Draft!$C:$C,BI53)),"",INDEX(Draft!$C:$C,BI53)))</f>
      </c>
      <c r="BK53">
        <f>IF(BJ53="","",INDEX(Draft!$D:$D,BI53))</f>
      </c>
      <c r="BL53" t="str">
        <f>TRIM(C53)&amp;" "&amp;TRIM(B53)&amp;" ("&amp;TRIM(D53)&amp;")"</f>
        <v>Brad Thompson (STL)</v>
      </c>
    </row>
    <row r="54" spans="1:64" ht="12.75">
      <c r="A54" t="s">
        <v>161</v>
      </c>
      <c r="B54" t="s">
        <v>162</v>
      </c>
      <c r="C54" t="s">
        <v>394</v>
      </c>
      <c r="D54" t="s">
        <v>261</v>
      </c>
      <c r="E54" t="s">
        <v>317</v>
      </c>
      <c r="G54" t="s">
        <v>236</v>
      </c>
      <c r="H54">
        <v>34</v>
      </c>
      <c r="I54" t="s">
        <v>163</v>
      </c>
      <c r="J54" t="s">
        <v>63</v>
      </c>
      <c r="K54" t="s">
        <v>63</v>
      </c>
      <c r="L54" t="s">
        <v>63</v>
      </c>
      <c r="M54" t="s">
        <v>63</v>
      </c>
      <c r="N54" t="s">
        <v>63</v>
      </c>
      <c r="O54" t="s">
        <v>63</v>
      </c>
      <c r="P54" t="s">
        <v>63</v>
      </c>
      <c r="X54" t="s">
        <v>62</v>
      </c>
      <c r="Y54" t="s">
        <v>66</v>
      </c>
      <c r="Z54">
        <v>4</v>
      </c>
      <c r="AA54">
        <v>80</v>
      </c>
      <c r="AB54">
        <v>42.666666666666664</v>
      </c>
      <c r="AC54">
        <v>88.88888888888889</v>
      </c>
      <c r="AD54">
        <v>24.88888888888889</v>
      </c>
      <c r="AE54">
        <v>8</v>
      </c>
      <c r="AF54">
        <v>4</v>
      </c>
      <c r="AG54">
        <v>11.555555555555557</v>
      </c>
      <c r="AH54">
        <v>0</v>
      </c>
      <c r="AI54">
        <v>344</v>
      </c>
      <c r="AJ54">
        <v>8.88888888888889</v>
      </c>
      <c r="AK54">
        <v>4.8021294896640825</v>
      </c>
      <c r="AL54">
        <v>-0.20053237241602062</v>
      </c>
      <c r="AM54">
        <v>4.8021294896640825</v>
      </c>
      <c r="AN54">
        <v>1.422222222222222</v>
      </c>
      <c r="AO54">
        <v>117.77777777777777</v>
      </c>
      <c r="AP54">
        <v>149.88888888888889</v>
      </c>
      <c r="AQ54">
        <v>51.31854722939993</v>
      </c>
      <c r="AR54">
        <v>42.685595463680734</v>
      </c>
      <c r="AS54">
        <v>-11.055308843072265</v>
      </c>
      <c r="AT54">
        <f>AS54*(1+Inflation)</f>
        <v>-14.371901495993944</v>
      </c>
      <c r="AU54" t="str">
        <f>IF(BE54&lt;&gt;"","Y","N")</f>
        <v>Y</v>
      </c>
      <c r="AV54" t="str">
        <f>IF(J54&gt;=MinGamesC,"Y","N")</f>
        <v>Y</v>
      </c>
      <c r="AW54" t="str">
        <f>IF(K54&gt;=MinGames1B,"Y","N")</f>
        <v>Y</v>
      </c>
      <c r="AX54" t="str">
        <f>IF(L54&gt;=MinGames2B,"Y","N")</f>
        <v>Y</v>
      </c>
      <c r="AY54" t="str">
        <f>IF(M54&gt;=MinGames3B,"Y","N")</f>
        <v>Y</v>
      </c>
      <c r="AZ54" t="str">
        <f>IF(N54&gt;=MinGamesSS,"Y","N")</f>
        <v>Y</v>
      </c>
      <c r="BA54" t="str">
        <f>IF(O54&gt;=MinGamesOF,"Y","N")</f>
        <v>Y</v>
      </c>
      <c r="BB54" t="str">
        <f>IF(P54&gt;=MinGamesDH,"Y","N")</f>
        <v>Y</v>
      </c>
      <c r="BC54" t="str">
        <f>IF(AW54="Y","Y",IF(AY54="Y","Y","N"))</f>
        <v>Y</v>
      </c>
      <c r="BD54" t="str">
        <f>IF(AX54="Y","Y",IF(AZ54="Y","Y","N"))</f>
        <v>Y</v>
      </c>
      <c r="BE54" t="str">
        <f>IF(OR(X54="SP",X54="RP"),UPPER(X54),"")</f>
        <v>SP</v>
      </c>
      <c r="BF54" t="str">
        <f>IF(ISBLANK(D54),"",D54)</f>
        <v>STL</v>
      </c>
      <c r="BG54">
        <f>IF(ISBLANK(F54),"",F54)</f>
      </c>
      <c r="BH54" t="str">
        <f>IF(ISBLANK(G54),"",G54)</f>
        <v>Med</v>
      </c>
      <c r="BI54" t="e">
        <f>MATCH($A54,Draft!$A$1:$A$1001,0)</f>
        <v>#N/A</v>
      </c>
      <c r="BJ54">
        <f>IF(ISNA(BI54),"",IF(ISBLANK(INDEX(Draft!$C:$C,BI54)),"",INDEX(Draft!$C:$C,BI54)))</f>
      </c>
      <c r="BK54">
        <f>IF(BJ54="","",INDEX(Draft!$D:$D,BI54))</f>
      </c>
      <c r="BL54" t="str">
        <f>TRIM(C54)&amp;" "&amp;TRIM(B54)&amp;" ("&amp;TRIM(D54)&amp;")"</f>
        <v>Ryan Franklin (STL)</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GLC</cp:lastModifiedBy>
  <cp:lastPrinted>2006-01-31T04:12:28Z</cp:lastPrinted>
  <dcterms:created xsi:type="dcterms:W3CDTF">2006-01-02T19:05:12Z</dcterms:created>
  <dcterms:modified xsi:type="dcterms:W3CDTF">2007-01-20T22:09:03Z</dcterms:modified>
  <cp:category/>
  <cp:version/>
  <cp:contentType/>
  <cp:contentStatus/>
</cp:coreProperties>
</file>